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3" activeTab="3"/>
  </bookViews>
  <sheets>
    <sheet name="Жирновское" sheetId="1" r:id="rId1"/>
    <sheet name="Быстрог" sheetId="2" r:id="rId2"/>
    <sheet name="Верхнеобливка" sheetId="3" r:id="rId3"/>
    <sheet name="Ковылкин" sheetId="4" r:id="rId4"/>
  </sheets>
  <definedNames>
    <definedName name="_xlnm.Print_Titles" localSheetId="1">'Быстрог'!$5:$6</definedName>
    <definedName name="_xlnm.Print_Titles" localSheetId="2">'Верхнеобливка'!$5:$6</definedName>
    <definedName name="_xlnm.Print_Titles" localSheetId="0">'Жирновское'!$5:$6</definedName>
    <definedName name="_xlnm.Print_Area" localSheetId="3">'Ковылкин'!$A$1:$G$90</definedName>
  </definedNames>
  <calcPr fullCalcOnLoad="1"/>
</workbook>
</file>

<file path=xl/sharedStrings.xml><?xml version="1.0" encoding="utf-8"?>
<sst xmlns="http://schemas.openxmlformats.org/spreadsheetml/2006/main" count="456" uniqueCount="167">
  <si>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</si>
  <si>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</si>
  <si>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</si>
  <si>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</si>
  <si>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</si>
  <si>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</si>
  <si>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</si>
  <si>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</si>
  <si>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</si>
  <si>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</si>
  <si>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</si>
  <si>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</si>
  <si>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</si>
  <si>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</si>
  <si>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</si>
  <si>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</si>
  <si>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</si>
  <si>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</si>
  <si>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</si>
  <si>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</si>
  <si>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</si>
  <si>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</si>
  <si>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</si>
  <si>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</si>
  <si>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</si>
  <si>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</si>
  <si>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</si>
  <si>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</si>
  <si>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</si>
  <si>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</si>
  <si>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</si>
  <si>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</si>
  <si>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</si>
  <si>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</si>
  <si>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</si>
  <si>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</si>
  <si>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</si>
  <si>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</si>
  <si>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</si>
  <si>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</si>
  <si>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</si>
  <si>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</si>
  <si>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</si>
  <si>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</si>
  <si>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</si>
  <si>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</si>
  <si>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</si>
  <si>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</si>
  <si>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</si>
  <si>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</si>
  <si>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</si>
  <si>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</si>
  <si>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</si>
  <si>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</si>
  <si>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</si>
  <si>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</si>
  <si>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</si>
  <si>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</si>
  <si>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</si>
  <si>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</si>
  <si>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</si>
  <si>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</si>
  <si>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</si>
  <si>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</si>
  <si>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</si>
  <si>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</si>
  <si>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</si>
  <si>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</si>
  <si>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</si>
  <si>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</si>
  <si>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</si>
  <si>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</si>
  <si>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</si>
  <si>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</si>
  <si>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</si>
  <si>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</si>
  <si>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</si>
  <si>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</si>
  <si>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</si>
  <si>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</si>
  <si>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</si>
  <si>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</si>
  <si>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</si>
  <si>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</si>
  <si>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</si>
  <si>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муниципального образования "Тацинский район" по расходам на 01 июля 2006г 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</si>
  <si>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</si>
  <si>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</si>
  <si>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</si>
  <si>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</si>
  <si>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</si>
  <si>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</si>
  <si>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</si>
  <si>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</si>
  <si>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</si>
  <si>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</si>
  <si>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</si>
  <si>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</si>
  <si>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</si>
  <si>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</si>
  <si>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</si>
  <si>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Прочие доходы от использования имущества и прав, находящихся в государственной и муниципальной собственности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</si>
  <si>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</si>
  <si>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</si>
  <si>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</si>
  <si>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</si>
  <si>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</si>
  <si>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</si>
  <si>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</si>
  <si>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Налог, взимаемый в связи с применением упрощенной системы налогообложения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</si>
  <si>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</si>
  <si>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</si>
  <si>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</si>
  <si>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</si>
  <si>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</si>
  <si>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</si>
  <si>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</si>
  <si>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</si>
  <si>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</si>
  <si>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</si>
  <si>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</si>
  <si>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</si>
  <si>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</si>
  <si>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</si>
  <si>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</si>
  <si>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</si>
  <si>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family val="0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</si>
  <si>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</si>
  <si>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</si>
  <si>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ПРОЧИЕ НЕНАЛОГОВЫЕ ДОХОДЫ</t>
  </si>
  <si>
    <t>НАЛОГОВЫЕ И НЕНАЛОГОВЫЕ ДОХОДЫ</t>
  </si>
  <si>
    <t>План 9 месяцев за 2008года</t>
  </si>
  <si>
    <t>% выполнения к плану 9 месяцев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</si>
  <si>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</si>
  <si>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</si>
  <si>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</si>
  <si>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</si>
  <si>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</si>
  <si>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</si>
  <si>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План 1 квартала  за 2009года</t>
  </si>
  <si>
    <t>% выполнения к плану 1 квартала</t>
  </si>
  <si>
    <t>Дотации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</si>
  <si>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</si>
  <si>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</si>
  <si>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</si>
  <si>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</si>
  <si>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</si>
  <si>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</si>
  <si>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Дотации бюджетам поселений на выравнивание бюджетной обеспеченности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</si>
  <si>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</si>
  <si>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</si>
  <si>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</si>
  <si>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</si>
  <si>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</si>
  <si>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</si>
  <si>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</si>
  <si>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</si>
  <si>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</si>
  <si>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ФИЗИЧЕСКАЯ КУЛЬТУРА И СПОРТ</t>
  </si>
  <si>
    <t xml:space="preserve">Массовый спорт </t>
  </si>
  <si>
    <t>Дорожное хозяйство (дорожные фонды)</t>
  </si>
  <si>
    <t xml:space="preserve">утвержденный бюджет 2013 года Собранием депутатов </t>
  </si>
  <si>
    <t>Факт на 01.04.13г.</t>
  </si>
  <si>
    <t>Исполнение бюджета Ковылкинского сельского поселения за 1 квартал  2013 года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</si>
  <si>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</si>
  <si>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Невыясненные поступления, зачисляемые в бюджеты поселений </t>
  </si>
  <si>
    <r>
      <t>Приложение                                                                                    к Решению Собрания депутатов Ковылкинского сельского поселения "Об итогах исполнения бюджета  Ковылкинского сельского поселения за 1 квартал 2013 года" от 27.04.2013г. №</t>
    </r>
    <r>
      <rPr>
        <sz val="10"/>
        <rFont val="Arial Cyr"/>
        <family val="0"/>
      </rPr>
      <t xml:space="preserve"> 35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</si>
</sst>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&quot;р.&quot;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5" fontId="11" fillId="4" borderId="11" xfId="0" applyNumberFormat="1" applyFont="1" applyFill="1" applyBorder="1" applyAlignment="1">
      <alignment horizontal="right" wrapText="1"/>
    </xf>
    <xf numFmtId="165" fontId="10" fillId="0" borderId="11" xfId="0" applyNumberFormat="1" applyFont="1" applyFill="1" applyBorder="1" applyAlignment="1">
      <alignment horizontal="right" wrapText="1"/>
    </xf>
    <xf numFmtId="166" fontId="10" fillId="0" borderId="11" xfId="0" applyNumberFormat="1" applyFont="1" applyFill="1" applyBorder="1" applyAlignment="1">
      <alignment horizontal="right" wrapText="1"/>
    </xf>
    <xf numFmtId="166" fontId="11" fillId="4" borderId="11" xfId="0" applyNumberFormat="1" applyFont="1" applyFill="1" applyBorder="1" applyAlignment="1">
      <alignment horizontal="right" wrapText="1"/>
    </xf>
    <xf numFmtId="165" fontId="10" fillId="0" borderId="11" xfId="0" applyNumberFormat="1" applyFont="1" applyFill="1" applyBorder="1" applyAlignment="1">
      <alignment horizontal="right" wrapText="1"/>
    </xf>
    <xf numFmtId="167" fontId="10" fillId="0" borderId="11" xfId="0" applyNumberFormat="1" applyFont="1" applyFill="1" applyBorder="1" applyAlignment="1">
      <alignment horizontal="right" wrapText="1"/>
    </xf>
    <xf numFmtId="0" fontId="11" fillId="4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2" fillId="22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22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/>
    </xf>
    <xf numFmtId="0" fontId="12" fillId="24" borderId="14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justify" vertical="top" wrapText="1"/>
    </xf>
    <xf numFmtId="1" fontId="0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164" fontId="0" fillId="24" borderId="15" xfId="0" applyNumberFormat="1" applyFont="1" applyFill="1" applyBorder="1" applyAlignment="1">
      <alignment vertical="top" wrapText="1"/>
    </xf>
    <xf numFmtId="164" fontId="4" fillId="24" borderId="15" xfId="0" applyNumberFormat="1" applyFont="1" applyFill="1" applyBorder="1" applyAlignment="1">
      <alignment vertical="top" wrapText="1"/>
    </xf>
    <xf numFmtId="164" fontId="4" fillId="24" borderId="16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0" fillId="0" borderId="11" xfId="0" applyNumberFormat="1" applyFont="1" applyBorder="1" applyAlignment="1">
      <alignment vertical="top"/>
    </xf>
    <xf numFmtId="165" fontId="11" fillId="24" borderId="15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5" fontId="10" fillId="0" borderId="11" xfId="0" applyNumberFormat="1" applyFont="1" applyFill="1" applyBorder="1" applyAlignment="1">
      <alignment horizontal="right" vertical="top" wrapText="1"/>
    </xf>
    <xf numFmtId="165" fontId="10" fillId="0" borderId="19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24" borderId="15" xfId="0" applyNumberFormat="1" applyFont="1" applyFill="1" applyBorder="1" applyAlignment="1">
      <alignment wrapText="1"/>
    </xf>
    <xf numFmtId="164" fontId="4" fillId="24" borderId="16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2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5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167" fontId="0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17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15" fillId="0" borderId="22" xfId="0" applyFont="1" applyFill="1" applyBorder="1" applyAlignment="1">
      <alignment vertical="top" wrapText="1"/>
    </xf>
    <xf numFmtId="0" fontId="4" fillId="24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17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4" fillId="25" borderId="11" xfId="0" applyFont="1" applyFill="1" applyBorder="1" applyAlignment="1">
      <alignment/>
    </xf>
    <xf numFmtId="0" fontId="12" fillId="25" borderId="13" xfId="0" applyFont="1" applyFill="1" applyBorder="1" applyAlignment="1">
      <alignment vertical="top" wrapText="1"/>
    </xf>
    <xf numFmtId="0" fontId="4" fillId="25" borderId="19" xfId="0" applyFont="1" applyFill="1" applyBorder="1" applyAlignment="1">
      <alignment/>
    </xf>
    <xf numFmtId="164" fontId="4" fillId="0" borderId="23" xfId="0" applyNumberFormat="1" applyFont="1" applyBorder="1" applyAlignment="1">
      <alignment wrapText="1"/>
    </xf>
    <xf numFmtId="0" fontId="14" fillId="24" borderId="11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/>
    </xf>
    <xf numFmtId="0" fontId="15" fillId="0" borderId="11" xfId="73" applyFont="1" applyBorder="1" applyAlignment="1">
      <alignment vertical="top" wrapText="1"/>
      <protection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165" fontId="11" fillId="25" borderId="11" xfId="0" applyNumberFormat="1" applyFont="1" applyFill="1" applyBorder="1" applyAlignment="1">
      <alignment horizontal="right" wrapText="1"/>
    </xf>
    <xf numFmtId="165" fontId="10" fillId="25" borderId="11" xfId="0" applyNumberFormat="1" applyFont="1" applyFill="1" applyBorder="1" applyAlignment="1">
      <alignment horizontal="right" wrapText="1"/>
    </xf>
    <xf numFmtId="165" fontId="10" fillId="10" borderId="11" xfId="0" applyNumberFormat="1" applyFont="1" applyFill="1" applyBorder="1" applyAlignment="1">
      <alignment horizontal="right" wrapText="1"/>
    </xf>
    <xf numFmtId="0" fontId="11" fillId="24" borderId="10" xfId="0" applyFont="1" applyFill="1" applyBorder="1" applyAlignment="1">
      <alignment horizontal="left" vertical="top" wrapText="1"/>
    </xf>
    <xf numFmtId="165" fontId="11" fillId="24" borderId="11" xfId="0" applyNumberFormat="1" applyFont="1" applyFill="1" applyBorder="1" applyAlignment="1">
      <alignment horizontal="right" wrapText="1"/>
    </xf>
    <xf numFmtId="165" fontId="11" fillId="24" borderId="11" xfId="0" applyNumberFormat="1" applyFont="1" applyFill="1" applyBorder="1" applyAlignment="1">
      <alignment horizontal="right" wrapText="1"/>
    </xf>
    <xf numFmtId="165" fontId="10" fillId="25" borderId="11" xfId="0" applyNumberFormat="1" applyFont="1" applyFill="1" applyBorder="1" applyAlignment="1">
      <alignment horizontal="right" wrapText="1"/>
    </xf>
    <xf numFmtId="166" fontId="10" fillId="25" borderId="11" xfId="0" applyNumberFormat="1" applyFont="1" applyFill="1" applyBorder="1" applyAlignment="1">
      <alignment horizontal="right" wrapText="1"/>
    </xf>
    <xf numFmtId="0" fontId="10" fillId="25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1" fillId="24" borderId="10" xfId="0" applyFont="1" applyFill="1" applyBorder="1" applyAlignment="1">
      <alignment horizontal="left" vertical="top" wrapText="1"/>
    </xf>
    <xf numFmtId="166" fontId="11" fillId="24" borderId="11" xfId="0" applyNumberFormat="1" applyFont="1" applyFill="1" applyBorder="1" applyAlignment="1">
      <alignment horizontal="right" wrapText="1"/>
    </xf>
    <xf numFmtId="166" fontId="11" fillId="24" borderId="11" xfId="0" applyNumberFormat="1" applyFont="1" applyFill="1" applyBorder="1" applyAlignment="1">
      <alignment horizontal="right" wrapText="1"/>
    </xf>
    <xf numFmtId="0" fontId="12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left" vertical="top" wrapText="1"/>
    </xf>
    <xf numFmtId="164" fontId="4" fillId="24" borderId="11" xfId="0" applyNumberFormat="1" applyFont="1" applyFill="1" applyBorder="1" applyAlignment="1">
      <alignment wrapText="1"/>
    </xf>
    <xf numFmtId="164" fontId="4" fillId="24" borderId="18" xfId="0" applyNumberFormat="1" applyFont="1" applyFill="1" applyBorder="1" applyAlignment="1">
      <alignment wrapText="1"/>
    </xf>
    <xf numFmtId="165" fontId="11" fillId="24" borderId="11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0" fontId="12" fillId="24" borderId="12" xfId="0" applyFont="1" applyFill="1" applyBorder="1" applyAlignment="1">
      <alignment horizontal="left" vertical="top" wrapText="1"/>
    </xf>
    <xf numFmtId="0" fontId="4" fillId="24" borderId="17" xfId="0" applyFont="1" applyFill="1" applyBorder="1" applyAlignment="1">
      <alignment vertical="top"/>
    </xf>
    <xf numFmtId="0" fontId="4" fillId="24" borderId="17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top" wrapText="1"/>
    </xf>
    <xf numFmtId="166" fontId="10" fillId="24" borderId="11" xfId="0" applyNumberFormat="1" applyFont="1" applyFill="1" applyBorder="1" applyAlignment="1">
      <alignment horizontal="right" wrapText="1"/>
    </xf>
    <xf numFmtId="0" fontId="0" fillId="24" borderId="19" xfId="0" applyFont="1" applyFill="1" applyBorder="1" applyAlignment="1">
      <alignment/>
    </xf>
    <xf numFmtId="164" fontId="0" fillId="25" borderId="0" xfId="0" applyNumberFormat="1" applyFont="1" applyFill="1" applyAlignment="1">
      <alignment horizontal="justify" vertical="justify" wrapText="1"/>
    </xf>
    <xf numFmtId="164" fontId="0" fillId="25" borderId="0" xfId="0" applyNumberFormat="1" applyFont="1" applyFill="1" applyAlignment="1">
      <alignment vertical="justify" wrapText="1"/>
    </xf>
    <xf numFmtId="1" fontId="0" fillId="25" borderId="0" xfId="0" applyNumberFormat="1" applyFont="1" applyFill="1" applyAlignment="1">
      <alignment vertical="justify" wrapText="1"/>
    </xf>
    <xf numFmtId="164" fontId="1" fillId="25" borderId="0" xfId="0" applyNumberFormat="1" applyFont="1" applyFill="1" applyAlignment="1">
      <alignment vertical="justify" wrapText="1"/>
    </xf>
    <xf numFmtId="164" fontId="4" fillId="25" borderId="0" xfId="0" applyNumberFormat="1" applyFont="1" applyFill="1" applyAlignment="1">
      <alignment vertical="justify" wrapText="1"/>
    </xf>
    <xf numFmtId="164" fontId="4" fillId="25" borderId="11" xfId="0" applyNumberFormat="1" applyFont="1" applyFill="1" applyBorder="1" applyAlignment="1">
      <alignment vertical="top"/>
    </xf>
    <xf numFmtId="0" fontId="4" fillId="25" borderId="11" xfId="0" applyFont="1" applyFill="1" applyBorder="1" applyAlignment="1">
      <alignment vertical="top"/>
    </xf>
    <xf numFmtId="164" fontId="0" fillId="25" borderId="11" xfId="0" applyNumberFormat="1" applyFont="1" applyFill="1" applyBorder="1" applyAlignment="1">
      <alignment vertical="justify" wrapText="1"/>
    </xf>
    <xf numFmtId="164" fontId="4" fillId="25" borderId="11" xfId="0" applyNumberFormat="1" applyFont="1" applyFill="1" applyBorder="1" applyAlignment="1">
      <alignment wrapText="1"/>
    </xf>
    <xf numFmtId="164" fontId="4" fillId="25" borderId="11" xfId="0" applyNumberFormat="1" applyFont="1" applyFill="1" applyBorder="1" applyAlignment="1">
      <alignment vertical="justify" wrapText="1"/>
    </xf>
    <xf numFmtId="164" fontId="4" fillId="25" borderId="11" xfId="0" applyNumberFormat="1" applyFont="1" applyFill="1" applyBorder="1" applyAlignment="1">
      <alignment/>
    </xf>
    <xf numFmtId="164" fontId="6" fillId="25" borderId="0" xfId="0" applyNumberFormat="1" applyFont="1" applyFill="1" applyAlignment="1">
      <alignment vertical="justify" wrapText="1"/>
    </xf>
    <xf numFmtId="164" fontId="4" fillId="25" borderId="11" xfId="0" applyNumberFormat="1" applyFont="1" applyFill="1" applyBorder="1" applyAlignment="1">
      <alignment vertical="justify" wrapText="1"/>
    </xf>
    <xf numFmtId="164" fontId="7" fillId="25" borderId="0" xfId="0" applyNumberFormat="1" applyFont="1" applyFill="1" applyAlignment="1">
      <alignment vertical="justify" wrapText="1"/>
    </xf>
    <xf numFmtId="164" fontId="3" fillId="25" borderId="11" xfId="0" applyNumberFormat="1" applyFont="1" applyFill="1" applyBorder="1" applyAlignment="1">
      <alignment wrapText="1"/>
    </xf>
    <xf numFmtId="164" fontId="4" fillId="25" borderId="11" xfId="0" applyNumberFormat="1" applyFont="1" applyFill="1" applyBorder="1" applyAlignment="1">
      <alignment wrapText="1"/>
    </xf>
    <xf numFmtId="164" fontId="2" fillId="25" borderId="11" xfId="0" applyNumberFormat="1" applyFont="1" applyFill="1" applyBorder="1" applyAlignment="1">
      <alignment wrapText="1"/>
    </xf>
    <xf numFmtId="0" fontId="14" fillId="25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18" fillId="25" borderId="11" xfId="0" applyFont="1" applyFill="1" applyBorder="1" applyAlignment="1">
      <alignment vertical="top" wrapText="1"/>
    </xf>
    <xf numFmtId="0" fontId="20" fillId="25" borderId="11" xfId="0" applyFont="1" applyFill="1" applyBorder="1" applyAlignment="1">
      <alignment vertical="top" wrapText="1"/>
    </xf>
    <xf numFmtId="0" fontId="18" fillId="25" borderId="11" xfId="0" applyFont="1" applyFill="1" applyBorder="1" applyAlignment="1">
      <alignment horizontal="left" vertical="top" wrapText="1"/>
    </xf>
    <xf numFmtId="0" fontId="14" fillId="25" borderId="11" xfId="0" applyFont="1" applyFill="1" applyBorder="1" applyAlignment="1">
      <alignment vertical="top" wrapText="1"/>
    </xf>
    <xf numFmtId="0" fontId="4" fillId="25" borderId="11" xfId="73" applyFont="1" applyFill="1" applyBorder="1" applyAlignment="1">
      <alignment wrapText="1"/>
      <protection/>
    </xf>
    <xf numFmtId="0" fontId="20" fillId="25" borderId="11" xfId="0" applyFont="1" applyFill="1" applyBorder="1" applyAlignment="1">
      <alignment horizontal="left" wrapText="1"/>
    </xf>
    <xf numFmtId="164" fontId="20" fillId="25" borderId="11" xfId="0" applyNumberFormat="1" applyFont="1" applyFill="1" applyBorder="1" applyAlignment="1">
      <alignment horizontal="justify" vertical="justify" wrapText="1"/>
    </xf>
    <xf numFmtId="1" fontId="0" fillId="25" borderId="11" xfId="0" applyNumberFormat="1" applyFont="1" applyFill="1" applyBorder="1" applyAlignment="1">
      <alignment vertical="justify" wrapText="1"/>
    </xf>
    <xf numFmtId="0" fontId="19" fillId="0" borderId="11" xfId="0" applyFont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20" fillId="25" borderId="11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justify" wrapText="1"/>
    </xf>
    <xf numFmtId="164" fontId="4" fillId="0" borderId="11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vertical="justify" wrapText="1"/>
    </xf>
    <xf numFmtId="164" fontId="0" fillId="0" borderId="0" xfId="0" applyNumberFormat="1" applyFont="1" applyFill="1" applyAlignment="1">
      <alignment vertical="justify" wrapText="1"/>
    </xf>
    <xf numFmtId="164" fontId="0" fillId="0" borderId="11" xfId="0" applyNumberFormat="1" applyFont="1" applyFill="1" applyBorder="1" applyAlignment="1">
      <alignment vertical="justify" wrapText="1"/>
    </xf>
    <xf numFmtId="164" fontId="3" fillId="25" borderId="11" xfId="0" applyNumberFormat="1" applyFont="1" applyFill="1" applyBorder="1" applyAlignment="1">
      <alignment horizontal="center" wrapText="1"/>
    </xf>
    <xf numFmtId="164" fontId="0" fillId="25" borderId="11" xfId="0" applyNumberFormat="1" applyFont="1" applyFill="1" applyBorder="1" applyAlignment="1">
      <alignment wrapText="1"/>
    </xf>
    <xf numFmtId="0" fontId="19" fillId="25" borderId="11" xfId="0" applyFont="1" applyFill="1" applyBorder="1" applyAlignment="1">
      <alignment horizontal="left" vertical="top" wrapText="1"/>
    </xf>
    <xf numFmtId="0" fontId="20" fillId="25" borderId="11" xfId="0" applyFont="1" applyFill="1" applyBorder="1" applyAlignment="1">
      <alignment horizontal="left" vertical="top" wrapText="1"/>
    </xf>
    <xf numFmtId="165" fontId="4" fillId="25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right" wrapText="1"/>
    </xf>
    <xf numFmtId="0" fontId="1" fillId="25" borderId="11" xfId="0" applyFont="1" applyFill="1" applyBorder="1" applyAlignment="1">
      <alignment horizontal="left" vertical="top" wrapText="1"/>
    </xf>
    <xf numFmtId="0" fontId="14" fillId="2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left" vertical="top" wrapText="1"/>
    </xf>
    <xf numFmtId="164" fontId="0" fillId="25" borderId="11" xfId="0" applyNumberFormat="1" applyFont="1" applyFill="1" applyBorder="1" applyAlignment="1">
      <alignment/>
    </xf>
    <xf numFmtId="0" fontId="15" fillId="25" borderId="11" xfId="0" applyFont="1" applyFill="1" applyBorder="1" applyAlignment="1">
      <alignment horizontal="left" vertical="top" wrapText="1"/>
    </xf>
    <xf numFmtId="0" fontId="14" fillId="25" borderId="11" xfId="54" applyFont="1" applyFill="1" applyBorder="1" applyAlignment="1">
      <alignment wrapText="1"/>
      <protection/>
    </xf>
    <xf numFmtId="0" fontId="19" fillId="25" borderId="11" xfId="54" applyFont="1" applyFill="1" applyBorder="1" applyAlignment="1">
      <alignment wrapText="1"/>
      <protection/>
    </xf>
    <xf numFmtId="0" fontId="20" fillId="0" borderId="11" xfId="56" applyFont="1" applyBorder="1" applyAlignment="1">
      <alignment wrapText="1"/>
      <protection/>
    </xf>
    <xf numFmtId="0" fontId="19" fillId="0" borderId="11" xfId="0" applyFont="1" applyFill="1" applyBorder="1" applyAlignment="1">
      <alignment vertical="top" wrapText="1"/>
    </xf>
    <xf numFmtId="164" fontId="0" fillId="25" borderId="11" xfId="0" applyNumberFormat="1" applyFont="1" applyFill="1" applyBorder="1" applyAlignment="1">
      <alignment vertical="justify" wrapText="1"/>
    </xf>
    <xf numFmtId="164" fontId="0" fillId="25" borderId="11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vertical="top" wrapText="1"/>
    </xf>
    <xf numFmtId="0" fontId="18" fillId="0" borderId="11" xfId="65" applyFont="1" applyBorder="1" applyAlignment="1">
      <alignment wrapText="1"/>
      <protection/>
    </xf>
    <xf numFmtId="0" fontId="14" fillId="25" borderId="11" xfId="0" applyFont="1" applyFill="1" applyBorder="1" applyAlignment="1">
      <alignment wrapText="1"/>
    </xf>
    <xf numFmtId="0" fontId="20" fillId="0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vertical="justify" wrapText="1"/>
    </xf>
    <xf numFmtId="164" fontId="2" fillId="24" borderId="11" xfId="0" applyNumberFormat="1" applyFont="1" applyFill="1" applyBorder="1" applyAlignment="1">
      <alignment vertical="justify" wrapText="1"/>
    </xf>
    <xf numFmtId="164" fontId="4" fillId="0" borderId="11" xfId="0" applyNumberFormat="1" applyFont="1" applyFill="1" applyBorder="1" applyAlignment="1">
      <alignment vertical="top"/>
    </xf>
    <xf numFmtId="164" fontId="0" fillId="0" borderId="11" xfId="0" applyNumberFormat="1" applyFont="1" applyFill="1" applyBorder="1" applyAlignment="1">
      <alignment vertical="top"/>
    </xf>
    <xf numFmtId="164" fontId="0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64" fontId="4" fillId="25" borderId="11" xfId="0" applyNumberFormat="1" applyFont="1" applyFill="1" applyBorder="1" applyAlignment="1">
      <alignment/>
    </xf>
    <xf numFmtId="164" fontId="4" fillId="25" borderId="11" xfId="0" applyNumberFormat="1" applyFont="1" applyFill="1" applyBorder="1" applyAlignment="1">
      <alignment horizontal="right" wrapText="1"/>
    </xf>
    <xf numFmtId="164" fontId="0" fillId="25" borderId="11" xfId="0" applyNumberFormat="1" applyFont="1" applyFill="1" applyBorder="1" applyAlignment="1">
      <alignment horizontal="right" wrapText="1"/>
    </xf>
    <xf numFmtId="164" fontId="0" fillId="25" borderId="11" xfId="0" applyNumberFormat="1" applyFont="1" applyFill="1" applyBorder="1" applyAlignment="1">
      <alignment horizontal="right" wrapText="1"/>
    </xf>
    <xf numFmtId="164" fontId="4" fillId="25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25" borderId="0" xfId="0" applyNumberFormat="1" applyFont="1" applyFill="1" applyBorder="1" applyAlignment="1">
      <alignment horizontal="center" vertical="justify" wrapText="1"/>
    </xf>
    <xf numFmtId="164" fontId="1" fillId="25" borderId="11" xfId="0" applyNumberFormat="1" applyFont="1" applyFill="1" applyBorder="1" applyAlignment="1">
      <alignment horizontal="center" vertical="justify" wrapText="1"/>
    </xf>
    <xf numFmtId="0" fontId="0" fillId="25" borderId="0" xfId="0" applyFont="1" applyFill="1" applyBorder="1" applyAlignment="1">
      <alignment horizontal="right" vertical="top" wrapText="1"/>
    </xf>
    <xf numFmtId="0" fontId="19" fillId="25" borderId="11" xfId="0" applyFont="1" applyFill="1" applyBorder="1" applyAlignment="1">
      <alignment wrapText="1"/>
    </xf>
    <xf numFmtId="0" fontId="19" fillId="25" borderId="11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райо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39"/>
  <sheetViews>
    <sheetView zoomScalePageLayoutView="0" workbookViewId="0" topLeftCell="A100">
      <selection activeCell="D109" sqref="D109"/>
    </sheetView>
  </sheetViews>
  <sheetFormatPr defaultColWidth="9.125" defaultRowHeight="12.75"/>
  <cols>
    <col min="1" max="1" width="52.375" style="27" customWidth="1"/>
    <col min="2" max="2" width="15.875" style="28" customWidth="1"/>
    <col min="3" max="3" width="6.875" style="28" hidden="1" customWidth="1"/>
    <col min="4" max="4" width="12.375" style="28" customWidth="1"/>
    <col min="5" max="5" width="0.875" style="30" hidden="1" customWidth="1"/>
    <col min="6" max="6" width="0.12890625" style="30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213"/>
      <c r="D3" s="213"/>
      <c r="E3" s="213"/>
      <c r="F3" s="213"/>
      <c r="G3" s="213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214" t="s">
        <v>134</v>
      </c>
      <c r="B5" s="214"/>
      <c r="C5" s="214"/>
      <c r="D5" s="214"/>
      <c r="E5" s="214"/>
      <c r="F5" s="214"/>
      <c r="G5" s="214"/>
    </row>
    <row r="6" spans="1:12" s="36" customFormat="1" ht="46.5" customHeight="1" thickBot="1">
      <c r="A6" s="33" t="s">
        <v>8</v>
      </c>
      <c r="B6" s="34" t="s">
        <v>103</v>
      </c>
      <c r="C6" s="123" t="s">
        <v>131</v>
      </c>
      <c r="D6" s="123" t="s">
        <v>133</v>
      </c>
      <c r="E6" s="123" t="s">
        <v>0</v>
      </c>
      <c r="F6" s="123" t="s">
        <v>132</v>
      </c>
      <c r="G6" s="124" t="s">
        <v>1</v>
      </c>
      <c r="K6" s="37"/>
      <c r="L6" s="37"/>
    </row>
    <row r="7" spans="1:7" s="39" customFormat="1" ht="12.75">
      <c r="A7" s="125" t="s">
        <v>130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aca="true" t="shared" si="0" ref="F7:F32">D7/C7%</f>
        <v>187.35766994086893</v>
      </c>
      <c r="G7" s="65">
        <f aca="true" t="shared" si="1" ref="G7:G18">D7/B7%</f>
        <v>101.68417144069596</v>
      </c>
    </row>
    <row r="8" spans="1:7" s="39" customFormat="1" ht="12.75">
      <c r="A8" s="119" t="s">
        <v>49</v>
      </c>
      <c r="B8" s="85">
        <f>B9</f>
        <v>4069.1</v>
      </c>
      <c r="C8" s="85">
        <f>C9</f>
        <v>2965.4</v>
      </c>
      <c r="D8" s="85">
        <f>D9</f>
        <v>4156.1</v>
      </c>
      <c r="E8" s="40" t="e">
        <f>D8/#REF!%</f>
        <v>#REF!</v>
      </c>
      <c r="F8" s="60">
        <f t="shared" si="0"/>
        <v>140.15309907601</v>
      </c>
      <c r="G8" s="61">
        <f t="shared" si="1"/>
        <v>102.13806492836254</v>
      </c>
    </row>
    <row r="9" spans="1:7" s="39" customFormat="1" ht="12.75">
      <c r="A9" s="12" t="s">
        <v>2</v>
      </c>
      <c r="B9" s="73">
        <v>4069.1</v>
      </c>
      <c r="C9" s="73">
        <v>2965.4</v>
      </c>
      <c r="D9" s="73">
        <v>4156.1</v>
      </c>
      <c r="E9" s="40" t="e">
        <f>D9/#REF!%</f>
        <v>#REF!</v>
      </c>
      <c r="F9" s="60">
        <f t="shared" si="0"/>
        <v>140.15309907601</v>
      </c>
      <c r="G9" s="61">
        <f t="shared" si="1"/>
        <v>102.13806492836254</v>
      </c>
    </row>
    <row r="10" spans="1:7" s="39" customFormat="1" ht="12.75">
      <c r="A10" s="119" t="s">
        <v>50</v>
      </c>
      <c r="B10" s="85">
        <f>B12+B13</f>
        <v>259</v>
      </c>
      <c r="C10" s="85">
        <f>C12+C13</f>
        <v>140.8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101.0810810810811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7" s="39" customFormat="1" ht="25.5">
      <c r="A12" s="86" t="s">
        <v>112</v>
      </c>
      <c r="B12" s="73">
        <v>254</v>
      </c>
      <c r="C12" s="73">
        <v>135.8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7" s="39" customFormat="1" ht="12.75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3822.5</v>
      </c>
      <c r="C14" s="85">
        <f>C15+C16+C17+C18</f>
        <v>2613.7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</v>
      </c>
    </row>
    <row r="15" spans="1:7" s="39" customFormat="1" ht="15" customHeight="1">
      <c r="A15" s="12" t="s">
        <v>93</v>
      </c>
      <c r="B15" s="73">
        <v>309.3</v>
      </c>
      <c r="C15" s="76">
        <v>240.2</v>
      </c>
      <c r="D15" s="77">
        <v>313.9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7" s="39" customFormat="1" ht="15" customHeight="1">
      <c r="A16" s="86" t="s">
        <v>104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" customHeight="1">
      <c r="A17" s="86" t="s">
        <v>105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</v>
      </c>
      <c r="G17" s="61">
        <f t="shared" si="1"/>
        <v>101.85537583254045</v>
      </c>
    </row>
    <row r="18" spans="1:7" s="39" customFormat="1" ht="12" customHeight="1">
      <c r="A18" s="12" t="s">
        <v>94</v>
      </c>
      <c r="B18" s="73">
        <v>2190.3</v>
      </c>
      <c r="C18" s="76">
        <v>1320.7</v>
      </c>
      <c r="D18" s="77">
        <v>2130.8</v>
      </c>
      <c r="E18" s="40"/>
      <c r="F18" s="60">
        <f t="shared" si="0"/>
        <v>161.33868403119558</v>
      </c>
      <c r="G18" s="61">
        <f t="shared" si="1"/>
        <v>97.28347714924897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aca="true" t="shared" si="2" ref="G19:G32">D19/B19%</f>
        <v>#DIV/0!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ht="12.75">
      <c r="A31" s="94" t="s">
        <v>52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>
      <c r="A32" s="87" t="s">
        <v>113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>
      <c r="A33" s="95" t="s">
        <v>114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>
      <c r="A34" s="87" t="s">
        <v>115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>
      <c r="A35" s="118" t="s">
        <v>62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>
      <c r="A38" s="15" t="s">
        <v>77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>
      <c r="A39" s="89" t="s">
        <v>106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75" customHeight="1">
      <c r="A40" s="19" t="s">
        <v>78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>
      <c r="A41" s="19" t="s">
        <v>101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customHeight="1" hidden="1">
      <c r="A42" s="11" t="s">
        <v>65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customHeight="1" hidden="1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customHeight="1" hidden="1">
      <c r="A44" s="11" t="s">
        <v>66</v>
      </c>
      <c r="B44" s="72">
        <f aca="true" t="shared" si="3" ref="B44:D45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customHeight="1" hidden="1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customHeight="1" hidden="1">
      <c r="A46" s="12" t="s">
        <v>67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customHeight="1" hidden="1">
      <c r="A47" s="12" t="s">
        <v>68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>
      <c r="A48" s="119" t="s">
        <v>95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aca="true" t="shared" si="4" ref="F48:F56">D48/C48%</f>
        <v>10932.835820895521</v>
      </c>
      <c r="G48" s="61">
        <f aca="true" t="shared" si="5" ref="G48:G56">D48/B48%</f>
        <v>109.72549900760212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6.5" customHeight="1">
      <c r="A50" s="88" t="s">
        <v>108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customHeight="1" hidden="1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19.5" customHeight="1" hidden="1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t="12.75" hidden="1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>
      <c r="A54" s="128" t="s">
        <v>135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ht="12.75">
      <c r="A55" s="20" t="s">
        <v>79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ht="12.75">
      <c r="A56" s="20" t="s">
        <v>80</v>
      </c>
      <c r="B56" s="79">
        <v>-8.3</v>
      </c>
      <c r="C56" s="79">
        <v>-8.3</v>
      </c>
      <c r="D56" s="79">
        <v>-8.3</v>
      </c>
      <c r="E56" s="40"/>
      <c r="F56" s="60">
        <f t="shared" si="4"/>
        <v>100</v>
      </c>
      <c r="G56" s="61">
        <f t="shared" si="5"/>
        <v>100</v>
      </c>
    </row>
    <row r="57" spans="1:7" s="39" customFormat="1" ht="12.75">
      <c r="A57" s="117" t="s">
        <v>72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85.96029043243593</v>
      </c>
    </row>
    <row r="58" spans="1:7" s="39" customFormat="1" ht="25.5">
      <c r="A58" s="17" t="s">
        <v>73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85.96029043243593</v>
      </c>
    </row>
    <row r="59" spans="1:7" s="39" customFormat="1" ht="25.5">
      <c r="A59" s="17" t="s">
        <v>74</v>
      </c>
      <c r="B59" s="71">
        <f>B61+B62</f>
        <v>1180.9</v>
      </c>
      <c r="C59" s="71">
        <f>C61+C62</f>
        <v>1020.9</v>
      </c>
      <c r="D59" s="71">
        <f>D61+D62</f>
        <v>1180.9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>
      <c r="A60" s="18" t="s">
        <v>75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>
      <c r="A61" s="18" t="s">
        <v>100</v>
      </c>
      <c r="B61" s="73">
        <v>1180.9</v>
      </c>
      <c r="C61" s="73">
        <v>1020.9</v>
      </c>
      <c r="D61" s="73">
        <v>1180.9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>
      <c r="A62" s="18" t="s">
        <v>97</v>
      </c>
      <c r="B62" s="73"/>
      <c r="C62" s="73"/>
      <c r="D62" s="73"/>
      <c r="E62" s="40"/>
      <c r="F62" s="60"/>
      <c r="G62" s="61"/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>
      <c r="A64" s="16" t="s">
        <v>110</v>
      </c>
      <c r="B64" s="71">
        <f>B76+B77+B78</f>
        <v>11000.099999999999</v>
      </c>
      <c r="C64" s="71">
        <f>C76+C77+C78</f>
        <v>8978.2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84.10923537058756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40"/>
      <c r="F65" s="60" t="e">
        <f aca="true" t="shared" si="6" ref="F65:F77">D65/C65%</f>
        <v>#DIV/0!</v>
      </c>
      <c r="G65" s="61">
        <v>0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>
      <c r="A76" s="18" t="s">
        <v>124</v>
      </c>
      <c r="B76" s="73"/>
      <c r="C76" s="73"/>
      <c r="D76" s="73"/>
      <c r="E76" s="42"/>
      <c r="F76" s="60"/>
      <c r="G76" s="61"/>
    </row>
    <row r="77" spans="1:7" s="39" customFormat="1" ht="38.25">
      <c r="A77" s="18" t="s">
        <v>116</v>
      </c>
      <c r="B77" s="73">
        <v>2473.3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ht="12.75">
      <c r="A78" s="84" t="s">
        <v>117</v>
      </c>
      <c r="B78" s="74">
        <v>8526.8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</v>
      </c>
    </row>
    <row r="79" spans="1:7" s="39" customFormat="1" ht="12.75" hidden="1">
      <c r="A79" s="14"/>
      <c r="B79" s="74"/>
      <c r="C79" s="73"/>
      <c r="D79" s="73"/>
      <c r="E79" s="42"/>
      <c r="F79" s="61"/>
      <c r="G79" s="61"/>
    </row>
    <row r="80" spans="1:7" s="39" customFormat="1" ht="25.5">
      <c r="A80" s="15" t="s">
        <v>118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t="12.75" hidden="1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>
      <c r="A82" s="14" t="s">
        <v>96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ht="12.75">
      <c r="A83" s="20" t="s">
        <v>111</v>
      </c>
      <c r="B83" s="79">
        <f>B84</f>
        <v>177.3</v>
      </c>
      <c r="C83" s="79">
        <f>C84</f>
        <v>4.1</v>
      </c>
      <c r="D83" s="79">
        <f>D84</f>
        <v>177.3</v>
      </c>
      <c r="E83" s="42"/>
      <c r="F83" s="60">
        <f>D83/C83%</f>
        <v>4324.39024390244</v>
      </c>
      <c r="G83" s="61">
        <f>D83/B83%</f>
        <v>100</v>
      </c>
    </row>
    <row r="84" spans="1:7" s="53" customFormat="1" ht="26.25" customHeight="1" thickBot="1">
      <c r="A84" s="97" t="s">
        <v>119</v>
      </c>
      <c r="B84" s="98">
        <v>177.3</v>
      </c>
      <c r="C84" s="98">
        <v>4.1</v>
      </c>
      <c r="D84" s="98">
        <v>177.3</v>
      </c>
      <c r="E84" s="57"/>
      <c r="F84" s="60">
        <f>D84/C84%</f>
        <v>4324.39024390244</v>
      </c>
      <c r="G84" s="61">
        <f>D84/B84%</f>
        <v>100</v>
      </c>
    </row>
    <row r="85" spans="1:7" s="39" customFormat="1" ht="13.5" hidden="1" thickBot="1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>
      <c r="A86" s="24" t="s">
        <v>76</v>
      </c>
      <c r="B86" s="25">
        <f>B57+B7+B85</f>
        <v>23761.6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customHeight="1" hidden="1">
      <c r="A87" s="2"/>
      <c r="B87" s="48"/>
      <c r="C87" s="48"/>
      <c r="D87" s="48"/>
      <c r="E87" s="49"/>
      <c r="F87" s="48"/>
      <c r="G87" s="48"/>
    </row>
    <row r="88" spans="1:7" ht="17.25" customHeight="1" hidden="1" thickBot="1">
      <c r="A88" s="214" t="s">
        <v>87</v>
      </c>
      <c r="B88" s="214"/>
      <c r="C88" s="214"/>
      <c r="D88" s="214"/>
      <c r="E88" s="214"/>
      <c r="F88" s="214"/>
      <c r="G88" s="214"/>
    </row>
    <row r="89" spans="1:7" ht="49.5" customHeight="1" hidden="1" thickBot="1">
      <c r="A89" s="33" t="s">
        <v>8</v>
      </c>
      <c r="B89" s="34" t="s">
        <v>47</v>
      </c>
      <c r="C89" s="34" t="s">
        <v>84</v>
      </c>
      <c r="D89" s="34" t="s">
        <v>82</v>
      </c>
      <c r="E89" s="34" t="s">
        <v>0</v>
      </c>
      <c r="F89" s="34" t="s">
        <v>91</v>
      </c>
      <c r="G89" s="35" t="s">
        <v>1</v>
      </c>
    </row>
    <row r="90" spans="1:7" ht="12.75" customHeight="1">
      <c r="A90" s="21" t="s">
        <v>9</v>
      </c>
      <c r="B90" s="50"/>
      <c r="C90" s="50"/>
      <c r="D90" s="50"/>
      <c r="E90" s="50"/>
      <c r="F90" s="51"/>
      <c r="G90" s="52"/>
    </row>
    <row r="91" spans="1:7" ht="14.25" customHeight="1">
      <c r="A91" s="107" t="s">
        <v>30</v>
      </c>
      <c r="B91" s="122">
        <f>B92+B94+B95+B96+B97+B98+B99</f>
        <v>4059.8</v>
      </c>
      <c r="C91" s="122">
        <f>C92+C94+C95+C96+C97+C98+C99</f>
        <v>2564.2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>
      <c r="A92" s="1" t="s">
        <v>31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customHeight="1" hidden="1">
      <c r="A93" s="1" t="s">
        <v>32</v>
      </c>
      <c r="B93" s="7"/>
      <c r="C93" s="4"/>
      <c r="D93" s="4"/>
      <c r="E93" s="42"/>
      <c r="F93" s="60"/>
      <c r="G93" s="61"/>
    </row>
    <row r="94" spans="1:7" ht="39.75" customHeight="1">
      <c r="A94" s="1" t="s">
        <v>33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</v>
      </c>
      <c r="G94" s="61">
        <f>D94/B94%</f>
        <v>100</v>
      </c>
    </row>
    <row r="95" spans="1:7" ht="15" customHeight="1">
      <c r="A95" s="1" t="s">
        <v>10</v>
      </c>
      <c r="B95" s="7"/>
      <c r="C95" s="4"/>
      <c r="D95" s="4"/>
      <c r="E95" s="42"/>
      <c r="F95" s="60"/>
      <c r="G95" s="61"/>
    </row>
    <row r="96" spans="1:7" ht="14.25" customHeight="1">
      <c r="A96" s="1" t="s">
        <v>81</v>
      </c>
      <c r="B96" s="4">
        <v>271.4</v>
      </c>
      <c r="C96" s="4">
        <v>278.6</v>
      </c>
      <c r="D96" s="4">
        <v>271.4</v>
      </c>
      <c r="E96" s="42"/>
      <c r="F96" s="60">
        <f>D96/C96%</f>
        <v>97.4156496769562</v>
      </c>
      <c r="G96" s="61">
        <f>D96/B96%</f>
        <v>99.99999999999999</v>
      </c>
    </row>
    <row r="97" spans="1:7" ht="13.5" customHeight="1">
      <c r="A97" s="1" t="s">
        <v>34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25" customHeight="1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</v>
      </c>
      <c r="G99" s="61">
        <f>D99/B99%</f>
        <v>100</v>
      </c>
    </row>
    <row r="100" spans="1:7" s="53" customFormat="1" ht="12" customHeight="1">
      <c r="A100" s="114" t="s">
        <v>90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98.7408184679958</v>
      </c>
      <c r="G100" s="68">
        <f>D100/B100%</f>
        <v>98.7408184679958</v>
      </c>
    </row>
    <row r="101" spans="1:7" ht="17.25" customHeight="1">
      <c r="A101" s="1" t="s">
        <v>89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98.7408184679958</v>
      </c>
      <c r="G101" s="68">
        <f>D101/B101%</f>
        <v>98.7408184679958</v>
      </c>
    </row>
    <row r="102" spans="1:7" ht="13.5" customHeight="1">
      <c r="A102" s="107" t="s">
        <v>35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25" customHeight="1">
      <c r="A103" s="1" t="s">
        <v>36</v>
      </c>
      <c r="B103" s="5"/>
      <c r="C103" s="5"/>
      <c r="D103" s="5"/>
      <c r="E103" s="42"/>
      <c r="F103" s="60"/>
      <c r="G103" s="68"/>
    </row>
    <row r="104" spans="1:7" ht="15" customHeight="1">
      <c r="A104" s="107" t="s">
        <v>37</v>
      </c>
      <c r="B104" s="108">
        <f>B108+B107+B106+B105</f>
        <v>76.8</v>
      </c>
      <c r="C104" s="108">
        <f>C108+C107+C106+C105</f>
        <v>70</v>
      </c>
      <c r="D104" s="108">
        <f>D108+D107+D106+D105</f>
        <v>76.9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>
      <c r="A105" s="10" t="s">
        <v>38</v>
      </c>
      <c r="B105" s="7"/>
      <c r="C105" s="7"/>
      <c r="D105" s="7"/>
      <c r="E105" s="40"/>
      <c r="F105" s="60"/>
      <c r="G105" s="68"/>
    </row>
    <row r="106" spans="1:7" s="49" customFormat="1" ht="13.5" customHeight="1">
      <c r="A106" s="1" t="s">
        <v>102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>
      <c r="A107" s="1" t="s">
        <v>13</v>
      </c>
      <c r="B107" s="4"/>
      <c r="C107" s="4"/>
      <c r="D107" s="4"/>
      <c r="E107" s="54"/>
      <c r="F107" s="60"/>
      <c r="G107" s="68"/>
    </row>
    <row r="108" spans="1:7" ht="13.5" customHeight="1">
      <c r="A108" s="1" t="s">
        <v>14</v>
      </c>
      <c r="B108" s="4">
        <v>76.8</v>
      </c>
      <c r="C108" s="4">
        <v>70</v>
      </c>
      <c r="D108" s="4">
        <v>76.9</v>
      </c>
      <c r="E108" s="42"/>
      <c r="F108" s="60">
        <f aca="true" t="shared" si="7" ref="F108:F114">D108/C108%</f>
        <v>109.85714285714288</v>
      </c>
      <c r="G108" s="68">
        <f>D108/B108%</f>
        <v>100.13020833333334</v>
      </c>
    </row>
    <row r="109" spans="1:7" ht="14.25" customHeight="1">
      <c r="A109" s="107" t="s">
        <v>40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</v>
      </c>
    </row>
    <row r="110" spans="1:7" ht="13.5" customHeight="1">
      <c r="A110" s="1" t="s">
        <v>15</v>
      </c>
      <c r="B110" s="4">
        <v>3396.9</v>
      </c>
      <c r="C110" s="4">
        <v>260</v>
      </c>
      <c r="D110" s="4">
        <v>2441.2</v>
      </c>
      <c r="E110" s="42"/>
      <c r="F110" s="60">
        <f t="shared" si="7"/>
        <v>938.9230769230768</v>
      </c>
      <c r="G110" s="61">
        <f aca="true" t="shared" si="8" ref="G110:G135">D110/B110%</f>
        <v>71.8655244487621</v>
      </c>
    </row>
    <row r="111" spans="1:7" ht="12" customHeight="1" hidden="1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25" customHeight="1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77.69895560622695</v>
      </c>
    </row>
    <row r="113" spans="1:7" ht="14.25" customHeight="1">
      <c r="A113" s="1" t="s">
        <v>120</v>
      </c>
      <c r="B113" s="4">
        <v>8241.8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99.9975733456284</v>
      </c>
    </row>
    <row r="114" spans="1:7" ht="13.5" customHeight="1">
      <c r="A114" s="1" t="s">
        <v>121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3.5" customHeight="1">
      <c r="A115" s="107" t="s">
        <v>41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3.5" customHeight="1">
      <c r="A116" s="1" t="s">
        <v>42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3.5" customHeight="1" hidden="1">
      <c r="A117" s="9" t="s">
        <v>43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aca="true" t="shared" si="9" ref="F117:F135">D117/C117%</f>
        <v>#DIV/0!</v>
      </c>
      <c r="G117" s="61" t="e">
        <f t="shared" si="8"/>
        <v>#DIV/0!</v>
      </c>
    </row>
    <row r="118" spans="1:7" ht="14.25" customHeight="1" hidden="1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3.5" customHeight="1" hidden="1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3.5" customHeight="1" hidden="1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" customHeight="1">
      <c r="A121" s="107" t="s">
        <v>44</v>
      </c>
      <c r="B121" s="108">
        <f>SUM(B122:B125)</f>
        <v>2606.8</v>
      </c>
      <c r="C121" s="108">
        <f>SUM(C122:C125)</f>
        <v>1658.7</v>
      </c>
      <c r="D121" s="108">
        <f>SUM(D122:D125)</f>
        <v>2606.3</v>
      </c>
      <c r="E121" s="42"/>
      <c r="F121" s="60">
        <f t="shared" si="9"/>
        <v>157.12907698800268</v>
      </c>
      <c r="G121" s="61">
        <f t="shared" si="8"/>
        <v>99.98081939542735</v>
      </c>
    </row>
    <row r="122" spans="1:7" ht="13.5" customHeight="1">
      <c r="A122" s="1" t="s">
        <v>20</v>
      </c>
      <c r="B122" s="4">
        <v>2606.8</v>
      </c>
      <c r="C122" s="4">
        <v>1658.7</v>
      </c>
      <c r="D122" s="4">
        <v>2606.3</v>
      </c>
      <c r="E122" s="42"/>
      <c r="F122" s="60">
        <f t="shared" si="9"/>
        <v>157.12907698800268</v>
      </c>
      <c r="G122" s="61">
        <f t="shared" si="8"/>
        <v>99.98081939542735</v>
      </c>
    </row>
    <row r="123" spans="1:7" ht="13.5" customHeight="1" hidden="1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3.5" customHeight="1" hidden="1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3.5" customHeight="1" hidden="1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3.5" customHeight="1" hidden="1">
      <c r="A126" s="9" t="s">
        <v>45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3.5" customHeight="1" hidden="1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3.5" customHeight="1" hidden="1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3.5" customHeight="1" hidden="1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3.5" customHeight="1">
      <c r="A130" s="107" t="s">
        <v>122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3.5" customHeight="1" hidden="1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3.5" customHeight="1">
      <c r="A132" s="1" t="s">
        <v>123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3.5" customHeight="1" hidden="1">
      <c r="A133" s="1" t="s">
        <v>28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3.5" customHeight="1" hidden="1">
      <c r="A134" s="1" t="s">
        <v>29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ht="12.75">
      <c r="A135" s="107" t="s">
        <v>46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>
      <c r="A136" s="112" t="s">
        <v>127</v>
      </c>
      <c r="B136" s="104"/>
      <c r="C136" s="104"/>
      <c r="D136" s="104"/>
      <c r="E136" s="42"/>
      <c r="F136" s="60"/>
      <c r="G136" s="61"/>
    </row>
    <row r="137" spans="1:7" ht="13.5" thickBot="1">
      <c r="A137" s="1" t="s">
        <v>111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>
      <c r="A138" s="23"/>
      <c r="B138" s="59"/>
      <c r="C138" s="59"/>
      <c r="D138" s="59"/>
      <c r="E138" s="44"/>
      <c r="F138" s="62"/>
      <c r="G138" s="63"/>
    </row>
    <row r="139" spans="1:7" ht="15" customHeight="1" thickBot="1">
      <c r="A139" s="26" t="s">
        <v>99</v>
      </c>
      <c r="B139" s="55">
        <f>B91+B100+B102+B104+B109+B115+B121+B130+B135</f>
        <v>23537.2</v>
      </c>
      <c r="C139" s="55">
        <f>SUM(C91+C104+C109+C117+C121+C126+C130+C102+C115+C135+C138+C100)</f>
        <v>16967.9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</v>
      </c>
    </row>
  </sheetData>
  <sheetProtection/>
  <mergeCells count="3">
    <mergeCell ref="C3:G3"/>
    <mergeCell ref="A5:G5"/>
    <mergeCell ref="A88:G88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1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137"/>
  <sheetViews>
    <sheetView zoomScalePageLayoutView="0" workbookViewId="0" topLeftCell="A85">
      <selection activeCell="A130" sqref="A130"/>
    </sheetView>
  </sheetViews>
  <sheetFormatPr defaultColWidth="9.1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213"/>
      <c r="D3" s="213"/>
      <c r="E3" s="213"/>
      <c r="F3" s="213"/>
      <c r="G3" s="213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214" t="s">
        <v>136</v>
      </c>
      <c r="B5" s="214"/>
      <c r="C5" s="214"/>
      <c r="D5" s="214"/>
      <c r="E5" s="214"/>
      <c r="F5" s="214"/>
      <c r="G5" s="214"/>
    </row>
    <row r="6" spans="1:12" s="36" customFormat="1" ht="46.5" customHeight="1" thickBot="1">
      <c r="A6" s="33" t="s">
        <v>8</v>
      </c>
      <c r="B6" s="34" t="s">
        <v>103</v>
      </c>
      <c r="C6" s="123" t="s">
        <v>131</v>
      </c>
      <c r="D6" s="123" t="s">
        <v>133</v>
      </c>
      <c r="E6" s="123" t="s">
        <v>0</v>
      </c>
      <c r="F6" s="123" t="s">
        <v>132</v>
      </c>
      <c r="G6" s="124" t="s">
        <v>1</v>
      </c>
      <c r="K6" s="37"/>
      <c r="L6" s="37"/>
    </row>
    <row r="7" spans="1:7" s="39" customFormat="1" ht="12.75">
      <c r="A7" s="125" t="s">
        <v>130</v>
      </c>
      <c r="B7" s="127">
        <f>B8+B10+B14+B31+B33+B35+B48+B54+B55</f>
        <v>1802.3999999999999</v>
      </c>
      <c r="C7" s="127">
        <f>C8+C10+C14+C31+C33+C35+C48+C54+C55</f>
        <v>1279.1</v>
      </c>
      <c r="D7" s="127">
        <f>D8+D10+D14+D31+D33+D35+D48+D54+D55</f>
        <v>1868.1</v>
      </c>
      <c r="E7" s="38"/>
      <c r="F7" s="64">
        <f aca="true" t="shared" si="0" ref="F7:F18">D7/C7%</f>
        <v>146.04800250175907</v>
      </c>
      <c r="G7" s="65">
        <f aca="true" t="shared" si="1" ref="G7:G18">D7/B7%</f>
        <v>103.6451398135819</v>
      </c>
    </row>
    <row r="8" spans="1:7" s="39" customFormat="1" ht="12.75">
      <c r="A8" s="119" t="s">
        <v>49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7" s="39" customFormat="1" ht="12.75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7" s="39" customFormat="1" ht="12.75">
      <c r="A10" s="119" t="s">
        <v>50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7" s="39" customFormat="1" ht="25.5">
      <c r="A12" s="86" t="s">
        <v>112</v>
      </c>
      <c r="B12" s="73">
        <v>88.2</v>
      </c>
      <c r="C12" s="73">
        <v>32.7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7" s="39" customFormat="1" ht="12.75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7" s="39" customFormat="1" ht="12.75">
      <c r="A15" s="12" t="s">
        <v>93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7" s="39" customFormat="1" ht="12.75">
      <c r="A16" s="86" t="s">
        <v>104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ht="12.75">
      <c r="A17" s="86" t="s">
        <v>105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>
      <c r="A18" s="12" t="s">
        <v>94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ht="12.75">
      <c r="A31" s="94" t="s">
        <v>52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>
      <c r="A32" s="87" t="s">
        <v>113</v>
      </c>
      <c r="B32" s="73"/>
      <c r="C32" s="73">
        <v>0.1</v>
      </c>
      <c r="D32" s="73"/>
      <c r="E32" s="40"/>
      <c r="F32" s="71"/>
      <c r="G32" s="101"/>
    </row>
    <row r="33" spans="1:7" s="39" customFormat="1" ht="31.5">
      <c r="A33" s="95" t="s">
        <v>114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>
      <c r="A34" s="87" t="s">
        <v>115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>
      <c r="A35" s="118" t="s">
        <v>62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77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>
      <c r="A39" s="89" t="s">
        <v>106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>
      <c r="A40" s="19" t="s">
        <v>78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</v>
      </c>
    </row>
    <row r="41" spans="1:7" s="39" customFormat="1" ht="25.5" hidden="1">
      <c r="A41" s="19" t="s">
        <v>83</v>
      </c>
      <c r="B41" s="71">
        <v>0</v>
      </c>
      <c r="C41" s="71">
        <v>0</v>
      </c>
      <c r="D41" s="71">
        <v>0</v>
      </c>
      <c r="E41" s="40"/>
      <c r="F41" s="60" t="e">
        <f aca="true" t="shared" si="2" ref="F41:F53">D41/C41%</f>
        <v>#DIV/0!</v>
      </c>
      <c r="G41" s="61" t="e">
        <f aca="true" t="shared" si="3" ref="G41:G53">D41/B41%</f>
        <v>#DIV/0!</v>
      </c>
    </row>
    <row r="42" spans="1:7" s="39" customFormat="1" ht="25.5" hidden="1">
      <c r="A42" s="11" t="s">
        <v>65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t="12.75" hidden="1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>
      <c r="A44" s="11" t="s">
        <v>66</v>
      </c>
      <c r="B44" s="72">
        <f aca="true" t="shared" si="4" ref="B44:D45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t="12.75" hidden="1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>
      <c r="A46" s="12" t="s">
        <v>67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>
      <c r="A47" s="12" t="s">
        <v>68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>
      <c r="A48" s="119" t="s">
        <v>95</v>
      </c>
      <c r="B48" s="96">
        <f>B49+B53</f>
        <v>28.2</v>
      </c>
      <c r="C48" s="96">
        <f>C49+C53</f>
        <v>18.1</v>
      </c>
      <c r="D48" s="96">
        <f>D49+D53</f>
        <v>29.7</v>
      </c>
      <c r="E48" s="40"/>
      <c r="F48" s="60">
        <f t="shared" si="2"/>
        <v>164.0883977900552</v>
      </c>
      <c r="G48" s="61">
        <f t="shared" si="3"/>
        <v>105.31914893617022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t="12.75" hidden="1">
      <c r="A50" s="11" t="s">
        <v>69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>
      <c r="A51" s="16" t="s">
        <v>70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>
      <c r="A52" s="14" t="s">
        <v>71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>
      <c r="A53" s="88" t="s">
        <v>108</v>
      </c>
      <c r="B53" s="73">
        <v>28.2</v>
      </c>
      <c r="C53" s="73">
        <v>18.1</v>
      </c>
      <c r="D53" s="73">
        <v>29.7</v>
      </c>
      <c r="E53" s="40"/>
      <c r="F53" s="60">
        <f t="shared" si="2"/>
        <v>164.0883977900552</v>
      </c>
      <c r="G53" s="61">
        <f t="shared" si="3"/>
        <v>105.31914893617022</v>
      </c>
    </row>
    <row r="54" spans="1:7" s="39" customFormat="1" ht="12.75">
      <c r="A54" s="20" t="s">
        <v>79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ht="12.75">
      <c r="A55" s="20" t="s">
        <v>80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ht="12.75">
      <c r="A56" s="117" t="s">
        <v>72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96.42526787509695</v>
      </c>
    </row>
    <row r="57" spans="1:7" s="39" customFormat="1" ht="25.5">
      <c r="A57" s="17" t="s">
        <v>73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96.42526787509695</v>
      </c>
    </row>
    <row r="58" spans="1:7" s="39" customFormat="1" ht="25.5">
      <c r="A58" s="17" t="s">
        <v>74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>
      <c r="A59" s="18" t="s">
        <v>75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>
      <c r="A60" s="18" t="s">
        <v>100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>
      <c r="A61" s="18" t="s">
        <v>97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>
      <c r="A62" s="18" t="s">
        <v>98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>
      <c r="A63" s="16" t="s">
        <v>110</v>
      </c>
      <c r="B63" s="71">
        <f>B75+B76+B77</f>
        <v>9620.1</v>
      </c>
      <c r="C63" s="71">
        <f>C75+C76+C77</f>
        <v>9153.900000000001</v>
      </c>
      <c r="D63" s="71">
        <f>D75+D76+D77</f>
        <v>8997.9</v>
      </c>
      <c r="E63" s="40">
        <v>0</v>
      </c>
      <c r="F63" s="60">
        <f>D63/C63%</f>
        <v>98.2958083439845</v>
      </c>
      <c r="G63" s="61">
        <f>D63/B63%</f>
        <v>93.53229176411887</v>
      </c>
    </row>
    <row r="64" spans="1:7" s="39" customFormat="1" ht="12.75" hidden="1">
      <c r="A64" s="12"/>
      <c r="B64" s="73">
        <v>0</v>
      </c>
      <c r="C64" s="73"/>
      <c r="D64" s="73">
        <v>0</v>
      </c>
      <c r="E64" s="40"/>
      <c r="F64" s="60" t="e">
        <f aca="true" t="shared" si="5" ref="F64:F76">D64/C64%</f>
        <v>#DIV/0!</v>
      </c>
      <c r="G64" s="61" t="e">
        <f aca="true" t="shared" si="6" ref="G64:G76">D64/B64%</f>
        <v>#DIV/0!</v>
      </c>
    </row>
    <row r="65" spans="1:7" s="39" customFormat="1" ht="12.75" hidden="1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t="12.75" hidden="1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>
      <c r="A75" s="18" t="s">
        <v>124</v>
      </c>
      <c r="B75" s="73">
        <v>1278.6</v>
      </c>
      <c r="C75" s="73">
        <v>1407.7</v>
      </c>
      <c r="D75" s="73">
        <v>1278.5</v>
      </c>
      <c r="E75" s="42"/>
      <c r="F75" s="60">
        <f t="shared" si="5"/>
        <v>90.82190807700505</v>
      </c>
      <c r="G75" s="61">
        <f t="shared" si="6"/>
        <v>99.99217894572189</v>
      </c>
    </row>
    <row r="76" spans="1:7" s="39" customFormat="1" ht="38.25">
      <c r="A76" s="18" t="s">
        <v>116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ht="12.75">
      <c r="A77" s="84" t="s">
        <v>117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</v>
      </c>
      <c r="G77" s="61">
        <f>D77/B77%</f>
        <v>95.99924691706674</v>
      </c>
    </row>
    <row r="78" spans="1:7" s="39" customFormat="1" ht="12.75" hidden="1">
      <c r="A78" s="14"/>
      <c r="B78" s="74"/>
      <c r="C78" s="73"/>
      <c r="D78" s="73"/>
      <c r="E78" s="42"/>
      <c r="F78" s="60"/>
      <c r="G78" s="61"/>
    </row>
    <row r="79" spans="1:7" s="39" customFormat="1" ht="25.5">
      <c r="A79" s="15" t="s">
        <v>118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aca="true" t="shared" si="7" ref="F79:F85">D79/C79%</f>
        <v>100</v>
      </c>
      <c r="G79" s="61">
        <f aca="true" t="shared" si="8" ref="G79:G85">D79/B79%</f>
        <v>100</v>
      </c>
    </row>
    <row r="80" spans="1:7" s="39" customFormat="1" ht="12.75" hidden="1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>
      <c r="A81" s="14" t="s">
        <v>96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ht="12.75">
      <c r="A82" s="20" t="s">
        <v>111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</v>
      </c>
      <c r="G82" s="61">
        <f t="shared" si="8"/>
        <v>100</v>
      </c>
    </row>
    <row r="83" spans="1:7" s="53" customFormat="1" ht="35.25" customHeight="1" thickBot="1">
      <c r="A83" s="97" t="s">
        <v>119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</v>
      </c>
      <c r="G83" s="61">
        <f t="shared" si="8"/>
        <v>100</v>
      </c>
    </row>
    <row r="84" spans="1:7" s="39" customFormat="1" ht="1.5" customHeight="1" hidden="1" thickBot="1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>
      <c r="A85" s="24" t="s">
        <v>76</v>
      </c>
      <c r="B85" s="25">
        <f>B56+B7+B84</f>
        <v>19207.9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</v>
      </c>
    </row>
    <row r="86" spans="1:7" ht="99.7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214" t="s">
        <v>88</v>
      </c>
      <c r="B87" s="214"/>
      <c r="C87" s="214"/>
      <c r="D87" s="214"/>
      <c r="E87" s="214"/>
      <c r="F87" s="214"/>
      <c r="G87" s="214"/>
    </row>
    <row r="88" spans="1:7" ht="11.25" customHeight="1" thickBot="1">
      <c r="A88" s="33"/>
      <c r="B88" s="34"/>
      <c r="C88" s="34"/>
      <c r="D88" s="34"/>
      <c r="E88" s="34"/>
      <c r="F88" s="34"/>
      <c r="G88" s="35"/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75" customHeight="1">
      <c r="A91" s="1" t="s">
        <v>31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</v>
      </c>
      <c r="G91" s="61">
        <f aca="true" t="shared" si="9" ref="G91:G135">D91/B91%</f>
        <v>100</v>
      </c>
    </row>
    <row r="92" spans="1:7" ht="3" customHeight="1" hidden="1">
      <c r="A92" s="1" t="s">
        <v>32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25" customHeight="1">
      <c r="A93" s="1" t="s">
        <v>33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" customHeight="1">
      <c r="A94" s="1" t="s">
        <v>10</v>
      </c>
      <c r="B94" s="7"/>
      <c r="C94" s="4"/>
      <c r="D94" s="4"/>
      <c r="E94" s="42"/>
      <c r="F94" s="60"/>
      <c r="G94" s="61"/>
    </row>
    <row r="95" spans="1:7" ht="14.25" customHeight="1">
      <c r="A95" s="1" t="s">
        <v>81</v>
      </c>
      <c r="B95" s="4">
        <v>142.7</v>
      </c>
      <c r="C95" s="4">
        <v>149.8</v>
      </c>
      <c r="D95" s="4">
        <v>142.7</v>
      </c>
      <c r="E95" s="42"/>
      <c r="F95" s="60">
        <f>D95/C95%</f>
        <v>95.26034712950599</v>
      </c>
      <c r="G95" s="61">
        <f>D95/B95%</f>
        <v>100</v>
      </c>
    </row>
    <row r="96" spans="1:7" ht="13.5" customHeight="1">
      <c r="A96" s="1" t="s">
        <v>34</v>
      </c>
      <c r="B96" s="4"/>
      <c r="C96" s="4"/>
      <c r="D96" s="4"/>
      <c r="E96" s="42"/>
      <c r="F96" s="60"/>
      <c r="G96" s="61"/>
    </row>
    <row r="97" spans="1:7" ht="14.25" customHeight="1">
      <c r="A97" s="1" t="s">
        <v>11</v>
      </c>
      <c r="B97" s="4"/>
      <c r="C97" s="4"/>
      <c r="D97" s="4"/>
      <c r="E97" s="42"/>
      <c r="F97" s="60"/>
      <c r="G97" s="61"/>
    </row>
    <row r="98" spans="1:7" ht="12" customHeight="1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aca="true" t="shared" si="10" ref="F98:F135">D98/C98%</f>
        <v>1613.3333333333333</v>
      </c>
      <c r="G98" s="61">
        <f t="shared" si="9"/>
        <v>100</v>
      </c>
    </row>
    <row r="99" spans="1:7" s="53" customFormat="1" ht="13.5" customHeight="1">
      <c r="A99" s="114" t="s">
        <v>90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89.50682056663169</v>
      </c>
      <c r="G99" s="61">
        <f t="shared" si="9"/>
        <v>89.50682056663169</v>
      </c>
    </row>
    <row r="100" spans="1:7" ht="13.5" customHeight="1">
      <c r="A100" s="1" t="s">
        <v>89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89.50682056663169</v>
      </c>
      <c r="G100" s="61">
        <f t="shared" si="9"/>
        <v>89.50682056663169</v>
      </c>
    </row>
    <row r="101" spans="1:7" ht="13.5" customHeight="1" hidden="1">
      <c r="A101" s="9" t="s">
        <v>35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25" customHeight="1" hidden="1">
      <c r="A102" s="1" t="s">
        <v>36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" customHeight="1">
      <c r="A103" s="107" t="s">
        <v>37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" customHeight="1" hidden="1">
      <c r="A104" s="10" t="s">
        <v>38</v>
      </c>
      <c r="B104" s="7"/>
      <c r="C104" s="7"/>
      <c r="D104" s="7"/>
      <c r="E104" s="40"/>
      <c r="F104" s="60"/>
      <c r="G104" s="61"/>
    </row>
    <row r="105" spans="1:7" s="49" customFormat="1" ht="13.5" customHeight="1" hidden="1">
      <c r="A105" s="1" t="s">
        <v>39</v>
      </c>
      <c r="B105" s="4"/>
      <c r="C105" s="4"/>
      <c r="D105" s="4"/>
      <c r="E105" s="42"/>
      <c r="F105" s="60"/>
      <c r="G105" s="61"/>
    </row>
    <row r="106" spans="1:7" ht="13.5" customHeight="1" hidden="1">
      <c r="A106" s="1" t="s">
        <v>13</v>
      </c>
      <c r="B106" s="4"/>
      <c r="C106" s="4"/>
      <c r="D106" s="4"/>
      <c r="E106" s="54"/>
      <c r="F106" s="60"/>
      <c r="G106" s="61"/>
    </row>
    <row r="107" spans="1:7" ht="13.5" customHeight="1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3.5" customHeight="1">
      <c r="A108" s="107" t="s">
        <v>40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94.42233575333873</v>
      </c>
    </row>
    <row r="109" spans="1:7" ht="12" customHeight="1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</v>
      </c>
    </row>
    <row r="110" spans="1:7" ht="12" customHeight="1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</v>
      </c>
      <c r="G110" s="61">
        <f t="shared" si="9"/>
        <v>91.85998276907368</v>
      </c>
    </row>
    <row r="111" spans="1:7" ht="12" customHeight="1">
      <c r="A111" s="1" t="s">
        <v>120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99.99834836322795</v>
      </c>
    </row>
    <row r="112" spans="1:7" ht="12" customHeight="1">
      <c r="A112" s="1" t="s">
        <v>125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3.5" customHeight="1">
      <c r="A113" s="107" t="s">
        <v>41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3.5" customHeight="1">
      <c r="A114" s="1" t="s">
        <v>42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3.5" customHeight="1" hidden="1">
      <c r="A115" s="9" t="s">
        <v>43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25" customHeight="1" hidden="1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3.5" customHeight="1" hidden="1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3.5" customHeight="1" hidden="1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75" customHeight="1">
      <c r="A119" s="107" t="s">
        <v>44</v>
      </c>
      <c r="B119" s="108">
        <f>SUM(B120:B123)</f>
        <v>4189.1</v>
      </c>
      <c r="C119" s="108">
        <f>SUM(C120:C123)</f>
        <v>3698.3</v>
      </c>
      <c r="D119" s="108">
        <f>SUM(D120:D123)</f>
        <v>4189.1</v>
      </c>
      <c r="E119" s="42"/>
      <c r="F119" s="60">
        <f t="shared" si="10"/>
        <v>113.27096233404536</v>
      </c>
      <c r="G119" s="61">
        <f t="shared" si="9"/>
        <v>100</v>
      </c>
    </row>
    <row r="120" spans="1:7" ht="13.5" customHeight="1">
      <c r="A120" s="1" t="s">
        <v>20</v>
      </c>
      <c r="B120" s="4">
        <v>4189.1</v>
      </c>
      <c r="C120" s="4">
        <v>3698.3</v>
      </c>
      <c r="D120" s="4">
        <v>4189.1</v>
      </c>
      <c r="E120" s="42"/>
      <c r="F120" s="60">
        <f t="shared" si="10"/>
        <v>113.27096233404536</v>
      </c>
      <c r="G120" s="61">
        <f t="shared" si="9"/>
        <v>100</v>
      </c>
    </row>
    <row r="121" spans="1:7" ht="13.5" customHeight="1" hidden="1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3.5" customHeight="1" hidden="1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3.5" customHeight="1" hidden="1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3.5" customHeight="1" hidden="1">
      <c r="A124" s="9" t="s">
        <v>45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3.5" customHeight="1" hidden="1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3.5" customHeight="1" hidden="1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3.5" customHeight="1" hidden="1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3.5" customHeight="1">
      <c r="A128" s="107" t="s">
        <v>122</v>
      </c>
      <c r="B128" s="108">
        <f>B129+B130+B131+B132</f>
        <v>67.6</v>
      </c>
      <c r="C128" s="108">
        <f>C129+C130+C131+C132</f>
        <v>57.6</v>
      </c>
      <c r="D128" s="108">
        <f>D129+D130+D131+D132</f>
        <v>67.6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3.5" customHeight="1" hidden="1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3.5" customHeight="1">
      <c r="A130" s="1" t="s">
        <v>123</v>
      </c>
      <c r="B130" s="4">
        <v>67.6</v>
      </c>
      <c r="C130" s="4">
        <v>57.6</v>
      </c>
      <c r="D130" s="4">
        <v>67.6</v>
      </c>
      <c r="E130" s="42"/>
      <c r="F130" s="60">
        <f t="shared" si="10"/>
        <v>117.36111111111109</v>
      </c>
      <c r="G130" s="61">
        <f t="shared" si="9"/>
        <v>100</v>
      </c>
    </row>
    <row r="131" spans="1:7" ht="13.5" customHeight="1" hidden="1">
      <c r="A131" s="1" t="s">
        <v>28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3.5" customHeight="1" hidden="1">
      <c r="A132" s="1" t="s">
        <v>29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ht="12.75">
      <c r="A133" s="107" t="s">
        <v>46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>
      <c r="A134" s="112" t="s">
        <v>127</v>
      </c>
      <c r="B134" s="104"/>
      <c r="C134" s="104"/>
      <c r="D134" s="104"/>
      <c r="E134" s="42"/>
      <c r="F134" s="60"/>
      <c r="G134" s="61"/>
    </row>
    <row r="135" spans="1:7" ht="15" customHeight="1" thickBot="1">
      <c r="A135" s="1" t="s">
        <v>111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>
      <c r="A136" s="1"/>
      <c r="B136" s="58"/>
      <c r="C136" s="58"/>
      <c r="D136" s="58"/>
      <c r="E136" s="42"/>
      <c r="F136" s="40"/>
      <c r="G136" s="41"/>
    </row>
    <row r="137" spans="1:7" ht="15" customHeight="1" thickBot="1">
      <c r="A137" s="26" t="s">
        <v>99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138"/>
  <sheetViews>
    <sheetView zoomScalePageLayoutView="0" workbookViewId="0" topLeftCell="A93">
      <selection activeCell="D114" sqref="D114"/>
    </sheetView>
  </sheetViews>
  <sheetFormatPr defaultColWidth="9.1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213"/>
      <c r="D3" s="213"/>
      <c r="E3" s="213"/>
      <c r="F3" s="213"/>
      <c r="G3" s="213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214" t="s">
        <v>137</v>
      </c>
      <c r="B5" s="214"/>
      <c r="C5" s="214"/>
      <c r="D5" s="214"/>
      <c r="E5" s="214"/>
      <c r="F5" s="214"/>
      <c r="G5" s="214"/>
    </row>
    <row r="6" spans="1:12" s="36" customFormat="1" ht="46.5" customHeight="1" thickBot="1">
      <c r="A6" s="33" t="s">
        <v>8</v>
      </c>
      <c r="B6" s="34" t="s">
        <v>103</v>
      </c>
      <c r="C6" s="123" t="s">
        <v>131</v>
      </c>
      <c r="D6" s="123" t="s">
        <v>133</v>
      </c>
      <c r="E6" s="123" t="s">
        <v>0</v>
      </c>
      <c r="F6" s="123" t="s">
        <v>132</v>
      </c>
      <c r="G6" s="124" t="s">
        <v>1</v>
      </c>
      <c r="K6" s="37"/>
      <c r="L6" s="37"/>
    </row>
    <row r="7" spans="1:7" s="39" customFormat="1" ht="12.75">
      <c r="A7" s="125" t="s">
        <v>130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</v>
      </c>
    </row>
    <row r="8" spans="1:7" s="39" customFormat="1" ht="12.75">
      <c r="A8" s="119" t="s">
        <v>49</v>
      </c>
      <c r="B8" s="85">
        <f>B9</f>
        <v>155.2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7" s="39" customFormat="1" ht="12.75">
      <c r="A9" s="12" t="s">
        <v>2</v>
      </c>
      <c r="B9" s="73">
        <v>155.2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7" s="39" customFormat="1" ht="12.75">
      <c r="A10" s="119" t="s">
        <v>50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7" s="39" customFormat="1" ht="25.5">
      <c r="A12" s="86" t="s">
        <v>112</v>
      </c>
      <c r="B12" s="73"/>
      <c r="C12" s="73"/>
      <c r="D12" s="73">
        <v>0.8</v>
      </c>
      <c r="E12" s="60"/>
      <c r="F12" s="60"/>
      <c r="G12" s="61"/>
    </row>
    <row r="13" spans="1:7" s="39" customFormat="1" ht="12.75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aca="true" t="shared" si="0" ref="F13:F18">D13/C13%</f>
        <v>200.38610038610037</v>
      </c>
      <c r="G13" s="61">
        <f aca="true" t="shared" si="1" ref="G13:G18">D13/B13%</f>
        <v>100.7766990291262</v>
      </c>
    </row>
    <row r="14" spans="1:7" s="39" customFormat="1" ht="12.75">
      <c r="A14" s="119" t="s">
        <v>92</v>
      </c>
      <c r="B14" s="85">
        <f>B15+B16+B17+B18</f>
        <v>3338.5</v>
      </c>
      <c r="C14" s="85">
        <f>C15+C16+C17+C18</f>
        <v>2217.7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</v>
      </c>
    </row>
    <row r="15" spans="1:7" s="39" customFormat="1" ht="12.75">
      <c r="A15" s="12" t="s">
        <v>93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82.18181818181819</v>
      </c>
      <c r="G15" s="61">
        <f t="shared" si="1"/>
        <v>102.72727272727273</v>
      </c>
    </row>
    <row r="16" spans="1:7" s="39" customFormat="1" ht="12.75">
      <c r="A16" s="86" t="s">
        <v>104</v>
      </c>
      <c r="B16" s="73">
        <v>5</v>
      </c>
      <c r="C16" s="76">
        <v>0.7</v>
      </c>
      <c r="D16" s="77">
        <v>4.9</v>
      </c>
      <c r="E16" s="60"/>
      <c r="F16" s="60">
        <f t="shared" si="0"/>
        <v>700.0000000000001</v>
      </c>
      <c r="G16" s="61">
        <f t="shared" si="1"/>
        <v>98</v>
      </c>
    </row>
    <row r="17" spans="1:7" s="39" customFormat="1" ht="12.75">
      <c r="A17" s="86" t="s">
        <v>105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ht="12.75">
      <c r="A18" s="12" t="s">
        <v>94</v>
      </c>
      <c r="B18" s="73">
        <v>3190</v>
      </c>
      <c r="C18" s="76">
        <v>2089.7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99.4639498432602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aca="true" t="shared" si="2" ref="F19:F32">D19/C19%</f>
        <v>#DIV/0!</v>
      </c>
      <c r="G19" s="61" t="e">
        <f aca="true" t="shared" si="3" ref="G19:G32">D19/B19%</f>
        <v>#DIV/0!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ht="12.75">
      <c r="A31" s="94" t="s">
        <v>52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99.99999999999999</v>
      </c>
    </row>
    <row r="32" spans="1:7" s="39" customFormat="1" ht="63.75">
      <c r="A32" s="87" t="s">
        <v>113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99.99999999999999</v>
      </c>
    </row>
    <row r="33" spans="1:7" s="39" customFormat="1" ht="31.5">
      <c r="A33" s="95" t="s">
        <v>114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>
      <c r="A34" s="87" t="s">
        <v>115</v>
      </c>
      <c r="B34" s="73"/>
      <c r="C34" s="73"/>
      <c r="D34" s="73">
        <v>-8</v>
      </c>
      <c r="E34" s="60"/>
      <c r="F34" s="60"/>
      <c r="G34" s="61"/>
    </row>
    <row r="35" spans="1:7" s="39" customFormat="1" ht="38.25">
      <c r="A35" s="118" t="s">
        <v>62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77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4.75" customHeight="1">
      <c r="A39" s="89" t="s">
        <v>106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4.75" customHeight="1">
      <c r="A40" s="89" t="s">
        <v>138</v>
      </c>
      <c r="B40" s="73"/>
      <c r="C40" s="73"/>
      <c r="D40" s="73">
        <v>13.9</v>
      </c>
      <c r="E40" s="60"/>
      <c r="F40" s="60"/>
      <c r="G40" s="60"/>
    </row>
    <row r="41" spans="1:7" s="39" customFormat="1" ht="63.75">
      <c r="A41" s="19" t="s">
        <v>78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>
      <c r="A42" s="19" t="s">
        <v>83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>
      <c r="A43" s="11" t="s">
        <v>65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t="12.75" hidden="1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>
      <c r="A45" s="11" t="s">
        <v>66</v>
      </c>
      <c r="B45" s="72">
        <f aca="true" t="shared" si="4" ref="B45:D46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t="12.75" hidden="1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>
      <c r="A47" s="12" t="s">
        <v>67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>
      <c r="A48" s="12" t="s">
        <v>68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>
      <c r="A49" s="119" t="s">
        <v>95</v>
      </c>
      <c r="B49" s="96">
        <f>B51</f>
        <v>2.3</v>
      </c>
      <c r="C49" s="96">
        <f>C51</f>
        <v>2.3</v>
      </c>
      <c r="D49" s="96">
        <f>D51</f>
        <v>2.3</v>
      </c>
      <c r="E49" s="60"/>
      <c r="F49" s="71">
        <v>0</v>
      </c>
      <c r="G49" s="71">
        <v>0</v>
      </c>
    </row>
    <row r="50" spans="1:7" s="39" customFormat="1" ht="30">
      <c r="A50" s="88" t="s">
        <v>107</v>
      </c>
      <c r="B50" s="102"/>
      <c r="C50" s="102"/>
      <c r="D50" s="102"/>
      <c r="E50" s="60"/>
      <c r="F50" s="71"/>
      <c r="G50" s="71"/>
    </row>
    <row r="51" spans="1:7" s="39" customFormat="1" ht="60">
      <c r="A51" s="88" t="s">
        <v>108</v>
      </c>
      <c r="B51" s="78">
        <v>2.3</v>
      </c>
      <c r="C51" s="78">
        <v>2.3</v>
      </c>
      <c r="D51" s="78">
        <v>2.3</v>
      </c>
      <c r="E51" s="60"/>
      <c r="F51" s="71">
        <v>0</v>
      </c>
      <c r="G51" s="71">
        <v>0</v>
      </c>
    </row>
    <row r="52" spans="1:7" s="39" customFormat="1" ht="12.75" hidden="1">
      <c r="A52" s="11" t="s">
        <v>69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>
      <c r="A53" s="16" t="s">
        <v>70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>
      <c r="A54" s="14" t="s">
        <v>71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ht="12.75">
      <c r="A55" s="20" t="s">
        <v>79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ht="12.75">
      <c r="A56" s="20" t="s">
        <v>80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ht="12.75">
      <c r="A57" s="117" t="s">
        <v>72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</v>
      </c>
    </row>
    <row r="58" spans="1:7" s="39" customFormat="1" ht="25.5">
      <c r="A58" s="17" t="s">
        <v>73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</v>
      </c>
    </row>
    <row r="59" spans="1:7" s="39" customFormat="1" ht="25.5">
      <c r="A59" s="17" t="s">
        <v>74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>
      <c r="A60" s="18" t="s">
        <v>75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>
      <c r="A61" s="18" t="s">
        <v>100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>
      <c r="A62" s="18" t="s">
        <v>97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>
      <c r="A64" s="16" t="s">
        <v>110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60"/>
      <c r="F65" s="60" t="e">
        <f aca="true" t="shared" si="5" ref="F65:F81">D65/C65%</f>
        <v>#DIV/0!</v>
      </c>
      <c r="G65" s="61" t="e">
        <f aca="true" t="shared" si="6" ref="G65:G81">D65/B65%</f>
        <v>#DIV/0!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>
      <c r="A76" s="18" t="s">
        <v>124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>
      <c r="A77" s="18" t="s">
        <v>116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t="12.75" hidden="1">
      <c r="A78" s="84" t="s">
        <v>117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ht="12.75">
      <c r="A79" s="84" t="s">
        <v>117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</v>
      </c>
    </row>
    <row r="80" spans="1:7" s="39" customFormat="1" ht="25.5" hidden="1">
      <c r="A80" s="15" t="s">
        <v>118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>
      <c r="A81" s="15" t="s">
        <v>118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>
      <c r="A82" s="14" t="s">
        <v>96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" customHeight="1">
      <c r="A83" s="20" t="s">
        <v>111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>
      <c r="A84" s="97" t="s">
        <v>119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>
      <c r="A85" s="24" t="s">
        <v>76</v>
      </c>
      <c r="B85" s="25">
        <f>B7+B57</f>
        <v>6893.200000000001</v>
      </c>
      <c r="C85" s="25">
        <f>C7+C57</f>
        <v>5484.1</v>
      </c>
      <c r="D85" s="25">
        <f>D7+D57</f>
        <v>5691.200000000001</v>
      </c>
      <c r="E85" s="45"/>
      <c r="F85" s="46">
        <f>D85/C85%</f>
        <v>103.77637169271166</v>
      </c>
      <c r="G85" s="47">
        <f>D85/B85%</f>
        <v>82.56252538733825</v>
      </c>
    </row>
    <row r="86" spans="1:7" ht="100.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214" t="s">
        <v>86</v>
      </c>
      <c r="B87" s="214"/>
      <c r="C87" s="214"/>
      <c r="D87" s="214"/>
      <c r="E87" s="214"/>
      <c r="F87" s="214"/>
      <c r="G87" s="214"/>
    </row>
    <row r="88" spans="1:7" ht="49.5" customHeight="1" hidden="1" thickBot="1">
      <c r="A88" s="33" t="s">
        <v>8</v>
      </c>
      <c r="B88" s="34" t="s">
        <v>47</v>
      </c>
      <c r="C88" s="34" t="s">
        <v>84</v>
      </c>
      <c r="D88" s="34" t="s">
        <v>82</v>
      </c>
      <c r="E88" s="34" t="s">
        <v>0</v>
      </c>
      <c r="F88" s="34" t="s">
        <v>91</v>
      </c>
      <c r="G88" s="35" t="s">
        <v>1</v>
      </c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140.6594808342369</v>
      </c>
      <c r="G90" s="61">
        <f>D90/B90%</f>
        <v>99.80540344843192</v>
      </c>
    </row>
    <row r="91" spans="1:7" ht="30.75" customHeight="1">
      <c r="A91" s="1" t="s">
        <v>31</v>
      </c>
      <c r="B91" s="7">
        <v>462.2</v>
      </c>
      <c r="C91" s="4">
        <v>314.9</v>
      </c>
      <c r="D91" s="4">
        <v>462</v>
      </c>
      <c r="E91" s="81"/>
      <c r="F91" s="60">
        <f aca="true" t="shared" si="7" ref="F91:F138">D91/C91%</f>
        <v>146.7132422991426</v>
      </c>
      <c r="G91" s="61">
        <f aca="true" t="shared" si="8" ref="G91:G138">D91/B91%</f>
        <v>99.95672868887928</v>
      </c>
    </row>
    <row r="92" spans="1:7" ht="36.75" customHeight="1" hidden="1">
      <c r="A92" s="1" t="s">
        <v>32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75" customHeight="1">
      <c r="A93" s="1" t="s">
        <v>33</v>
      </c>
      <c r="B93" s="7">
        <v>1642.8</v>
      </c>
      <c r="C93" s="4">
        <v>1148.6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" customHeight="1" hidden="1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25" customHeight="1" hidden="1">
      <c r="A95" s="1" t="s">
        <v>81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3.5" customHeight="1">
      <c r="A96" s="1" t="s">
        <v>10</v>
      </c>
      <c r="B96" s="4"/>
      <c r="C96" s="4"/>
      <c r="D96" s="4"/>
      <c r="E96" s="81"/>
      <c r="F96" s="60"/>
      <c r="G96" s="61"/>
    </row>
    <row r="97" spans="1:7" ht="14.25" customHeight="1">
      <c r="A97" s="1" t="s">
        <v>81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99.89626556016596</v>
      </c>
    </row>
    <row r="98" spans="1:7" ht="13.5" customHeight="1">
      <c r="A98" s="1" t="s">
        <v>34</v>
      </c>
      <c r="B98" s="5"/>
      <c r="C98" s="5"/>
      <c r="D98" s="5"/>
      <c r="E98" s="60"/>
      <c r="F98" s="60"/>
      <c r="G98" s="61"/>
    </row>
    <row r="99" spans="1:7" s="53" customFormat="1" ht="12" customHeight="1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>
      <c r="A100" s="1" t="s">
        <v>12</v>
      </c>
      <c r="B100" s="5">
        <v>8.3</v>
      </c>
      <c r="C100" s="5">
        <v>2</v>
      </c>
      <c r="D100" s="5">
        <v>8.2</v>
      </c>
      <c r="E100" s="60"/>
      <c r="F100" s="60">
        <f>D100/C100%</f>
        <v>409.99999999999994</v>
      </c>
      <c r="G100" s="61">
        <f>D100/B100%</f>
        <v>98.79518072289156</v>
      </c>
    </row>
    <row r="101" spans="1:7" ht="13.5" customHeight="1" hidden="1">
      <c r="A101" s="22" t="s">
        <v>90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25" customHeight="1" hidden="1">
      <c r="A102" s="1" t="s">
        <v>89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" customHeight="1">
      <c r="A103" s="107" t="s">
        <v>126</v>
      </c>
      <c r="B103" s="108">
        <f>B107</f>
        <v>40.6</v>
      </c>
      <c r="C103" s="108">
        <f>C107</f>
        <v>40.6</v>
      </c>
      <c r="D103" s="108">
        <f>D107</f>
        <v>33.7</v>
      </c>
      <c r="E103" s="81"/>
      <c r="F103" s="60">
        <f t="shared" si="7"/>
        <v>83.00492610837439</v>
      </c>
      <c r="G103" s="61">
        <f t="shared" si="8"/>
        <v>83.00492610837439</v>
      </c>
    </row>
    <row r="104" spans="1:7" ht="15" customHeight="1" hidden="1">
      <c r="A104" s="1" t="s">
        <v>36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3.5" customHeight="1" hidden="1">
      <c r="A105" s="9" t="s">
        <v>37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3.5" customHeight="1" hidden="1">
      <c r="A106" s="10" t="s">
        <v>38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3.5" customHeight="1">
      <c r="A107" s="1" t="s">
        <v>89</v>
      </c>
      <c r="B107" s="4">
        <v>40.6</v>
      </c>
      <c r="C107" s="4">
        <v>40.6</v>
      </c>
      <c r="D107" s="4">
        <v>33.7</v>
      </c>
      <c r="E107" s="81"/>
      <c r="F107" s="60">
        <f t="shared" si="7"/>
        <v>83.00492610837439</v>
      </c>
      <c r="G107" s="61">
        <f t="shared" si="8"/>
        <v>83.00492610837439</v>
      </c>
    </row>
    <row r="108" spans="1:7" ht="0.75" customHeight="1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0.8870618779749027</v>
      </c>
      <c r="G108" s="61">
        <f t="shared" si="8"/>
        <v>0.8935706501997821</v>
      </c>
    </row>
    <row r="109" spans="1:7" ht="12" customHeight="1" hidden="1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8.75" customHeight="1">
      <c r="A110" s="107" t="s">
        <v>40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</v>
      </c>
      <c r="G110" s="61">
        <f t="shared" si="8"/>
        <v>56.35306937885943</v>
      </c>
    </row>
    <row r="111" spans="1:7" ht="13.5" customHeight="1">
      <c r="A111" s="1" t="s">
        <v>15</v>
      </c>
      <c r="B111" s="104"/>
      <c r="C111" s="104"/>
      <c r="D111" s="104"/>
      <c r="E111" s="81"/>
      <c r="F111" s="60"/>
      <c r="G111" s="61"/>
    </row>
    <row r="112" spans="1:7" ht="13.5" customHeight="1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</v>
      </c>
    </row>
    <row r="113" spans="1:7" ht="13.5" customHeight="1">
      <c r="A113" s="1" t="s">
        <v>120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25" customHeight="1">
      <c r="A114" s="1" t="s">
        <v>125</v>
      </c>
      <c r="B114" s="8"/>
      <c r="C114" s="8"/>
      <c r="D114" s="8"/>
      <c r="E114" s="60"/>
      <c r="F114" s="60"/>
      <c r="G114" s="61"/>
    </row>
    <row r="115" spans="1:7" ht="15.75" customHeight="1">
      <c r="A115" s="107" t="s">
        <v>41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3.5" customHeight="1">
      <c r="A116" s="1" t="s">
        <v>42</v>
      </c>
      <c r="B116" s="4"/>
      <c r="C116" s="4"/>
      <c r="D116" s="4"/>
      <c r="E116" s="81"/>
      <c r="F116" s="60"/>
      <c r="G116" s="61"/>
    </row>
    <row r="117" spans="1:7" ht="15.75" customHeight="1">
      <c r="A117" s="107" t="s">
        <v>43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3.5" customHeight="1">
      <c r="A118" s="1" t="s">
        <v>17</v>
      </c>
      <c r="B118" s="104"/>
      <c r="C118" s="104"/>
      <c r="D118" s="104"/>
      <c r="E118" s="81"/>
      <c r="F118" s="60"/>
      <c r="G118" s="61"/>
    </row>
    <row r="119" spans="1:7" ht="13.5" customHeight="1">
      <c r="A119" s="1" t="s">
        <v>18</v>
      </c>
      <c r="B119" s="104"/>
      <c r="C119" s="104"/>
      <c r="D119" s="104"/>
      <c r="E119" s="81"/>
      <c r="F119" s="60"/>
      <c r="G119" s="61"/>
    </row>
    <row r="120" spans="1:7" ht="13.5" customHeight="1">
      <c r="A120" s="1" t="s">
        <v>19</v>
      </c>
      <c r="B120" s="104"/>
      <c r="C120" s="104"/>
      <c r="D120" s="104"/>
      <c r="E120" s="81"/>
      <c r="F120" s="60"/>
      <c r="G120" s="61"/>
    </row>
    <row r="121" spans="1:7" ht="25.5" customHeight="1">
      <c r="A121" s="107" t="s">
        <v>44</v>
      </c>
      <c r="B121" s="109">
        <f>B122+B123+B124+B125</f>
        <v>1297.4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</v>
      </c>
    </row>
    <row r="122" spans="1:7" ht="13.5" customHeight="1">
      <c r="A122" s="1" t="s">
        <v>20</v>
      </c>
      <c r="B122" s="105">
        <v>1297.4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</v>
      </c>
    </row>
    <row r="123" spans="1:7" ht="13.5" customHeight="1">
      <c r="A123" s="1" t="s">
        <v>21</v>
      </c>
      <c r="B123" s="105"/>
      <c r="C123" s="105"/>
      <c r="D123" s="105"/>
      <c r="E123" s="81"/>
      <c r="F123" s="60"/>
      <c r="G123" s="61"/>
    </row>
    <row r="124" spans="1:7" ht="13.5" customHeight="1">
      <c r="A124" s="1" t="s">
        <v>22</v>
      </c>
      <c r="B124" s="105"/>
      <c r="C124" s="105"/>
      <c r="D124" s="105"/>
      <c r="E124" s="81"/>
      <c r="F124" s="60"/>
      <c r="G124" s="61"/>
    </row>
    <row r="125" spans="1:7" ht="13.5" customHeight="1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5" customHeight="1">
      <c r="A126" s="107" t="s">
        <v>45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customHeight="1" hidden="1">
      <c r="A127" s="1" t="s">
        <v>24</v>
      </c>
      <c r="B127" s="105"/>
      <c r="C127" s="105"/>
      <c r="D127" s="105"/>
      <c r="E127" s="81"/>
      <c r="F127" s="60"/>
      <c r="G127" s="61"/>
    </row>
    <row r="128" spans="1:7" ht="13.5" customHeight="1" hidden="1">
      <c r="A128" s="1" t="s">
        <v>25</v>
      </c>
      <c r="B128" s="105"/>
      <c r="C128" s="105"/>
      <c r="D128" s="105"/>
      <c r="E128" s="81"/>
      <c r="F128" s="60"/>
      <c r="G128" s="61"/>
    </row>
    <row r="129" spans="1:7" ht="12.75" customHeight="1" hidden="1">
      <c r="A129" s="1" t="s">
        <v>26</v>
      </c>
      <c r="B129" s="110"/>
      <c r="C129" s="110"/>
      <c r="D129" s="110"/>
      <c r="E129" s="81"/>
      <c r="F129" s="60"/>
      <c r="G129" s="61"/>
    </row>
    <row r="130" spans="1:7" ht="13.5" customHeight="1" hidden="1">
      <c r="A130" s="9" t="s">
        <v>122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3.5" customHeight="1" hidden="1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ht="12.75">
      <c r="A132" s="1" t="s">
        <v>123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>
      <c r="A133" s="1" t="s">
        <v>28</v>
      </c>
      <c r="B133" s="4"/>
      <c r="C133" s="4"/>
      <c r="D133" s="4"/>
      <c r="E133" s="81"/>
      <c r="F133" s="60"/>
      <c r="G133" s="61"/>
    </row>
    <row r="134" spans="1:7" ht="12.75" hidden="1">
      <c r="A134" s="1" t="s">
        <v>29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" customHeight="1">
      <c r="A135" s="107" t="s">
        <v>46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25" customHeight="1">
      <c r="A136" s="112" t="s">
        <v>127</v>
      </c>
      <c r="B136" s="110">
        <v>76.9</v>
      </c>
      <c r="C136" s="110">
        <v>38.5</v>
      </c>
      <c r="D136" s="110">
        <v>76.9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>
      <c r="A137" s="1" t="s">
        <v>111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>
      <c r="A138" s="26" t="s">
        <v>99</v>
      </c>
      <c r="B138" s="55">
        <f>B90+B103+B110+B115+B117+B121+B126+B135</f>
        <v>7404.000000000001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61.875" style="131" customWidth="1"/>
    <col min="2" max="2" width="17.75390625" style="133" customWidth="1"/>
    <col min="3" max="3" width="0.12890625" style="133" hidden="1" customWidth="1"/>
    <col min="4" max="4" width="16.375" style="133" customWidth="1"/>
    <col min="5" max="5" width="0.875" style="132" hidden="1" customWidth="1"/>
    <col min="6" max="6" width="11.875" style="132" hidden="1" customWidth="1"/>
    <col min="7" max="7" width="16.125" style="132" customWidth="1"/>
    <col min="8" max="16384" width="9.00390625" style="132" customWidth="1"/>
  </cols>
  <sheetData>
    <row r="1" spans="2:7" ht="12" customHeight="1">
      <c r="B1" s="217" t="s">
        <v>166</v>
      </c>
      <c r="C1" s="217"/>
      <c r="D1" s="217"/>
      <c r="E1" s="217"/>
      <c r="F1" s="217"/>
      <c r="G1" s="217"/>
    </row>
    <row r="2" spans="2:7" ht="30" customHeight="1">
      <c r="B2" s="217"/>
      <c r="C2" s="217"/>
      <c r="D2" s="217"/>
      <c r="E2" s="217"/>
      <c r="F2" s="217"/>
      <c r="G2" s="217"/>
    </row>
    <row r="3" spans="2:7" ht="28.5" customHeight="1">
      <c r="B3" s="217"/>
      <c r="C3" s="217"/>
      <c r="D3" s="217"/>
      <c r="E3" s="217"/>
      <c r="F3" s="217"/>
      <c r="G3" s="217"/>
    </row>
    <row r="4" spans="3:7" ht="12" customHeight="1">
      <c r="C4" s="174"/>
      <c r="D4" s="174"/>
      <c r="E4" s="174"/>
      <c r="F4" s="174"/>
      <c r="G4" s="174"/>
    </row>
    <row r="5" spans="1:7" s="134" customFormat="1" ht="22.5" customHeight="1">
      <c r="A5" s="215" t="s">
        <v>163</v>
      </c>
      <c r="B5" s="215"/>
      <c r="C5" s="215"/>
      <c r="D5" s="215"/>
      <c r="E5" s="215"/>
      <c r="F5" s="215"/>
      <c r="G5" s="215"/>
    </row>
    <row r="6" spans="1:7" s="135" customFormat="1" ht="46.5" customHeight="1">
      <c r="A6" s="147" t="s">
        <v>8</v>
      </c>
      <c r="B6" s="167" t="s">
        <v>161</v>
      </c>
      <c r="C6" s="145" t="s">
        <v>139</v>
      </c>
      <c r="D6" s="145" t="s">
        <v>162</v>
      </c>
      <c r="E6" s="145" t="s">
        <v>0</v>
      </c>
      <c r="F6" s="145" t="s">
        <v>140</v>
      </c>
      <c r="G6" s="145" t="s">
        <v>1</v>
      </c>
    </row>
    <row r="7" spans="1:7" s="135" customFormat="1" ht="18" customHeight="1">
      <c r="A7" s="175" t="s">
        <v>151</v>
      </c>
      <c r="B7" s="145"/>
      <c r="C7" s="145"/>
      <c r="D7" s="145"/>
      <c r="E7" s="145"/>
      <c r="F7" s="145"/>
      <c r="G7" s="145"/>
    </row>
    <row r="8" spans="1:7" s="135" customFormat="1" ht="12.75">
      <c r="A8" s="176" t="s">
        <v>130</v>
      </c>
      <c r="B8" s="136">
        <f>B9+B12+B16+B19+B24+B32+B34+B39+B42+B45+B46+B47</f>
        <v>2944.2</v>
      </c>
      <c r="C8" s="136" t="e">
        <f>C9+C12+C16+C19++#REF!+C24+C32+C34+C39+C42+C45+C46+C47</f>
        <v>#REF!</v>
      </c>
      <c r="D8" s="136">
        <f>D9+D12+D16+D19+D24+D32+D34+D39+D42+D45+D47</f>
        <v>403.9</v>
      </c>
      <c r="E8" s="138"/>
      <c r="F8" s="139" t="e">
        <f aca="true" t="shared" si="0" ref="F8:F15">D8/C8%</f>
        <v>#REF!</v>
      </c>
      <c r="G8" s="139">
        <f aca="true" t="shared" si="1" ref="G8:G15">D8/B8%</f>
        <v>13.718497384688542</v>
      </c>
    </row>
    <row r="9" spans="1:7" s="164" customFormat="1" ht="12.75">
      <c r="A9" s="177" t="s">
        <v>49</v>
      </c>
      <c r="B9" s="197">
        <f>B10+B11</f>
        <v>286.9</v>
      </c>
      <c r="C9" s="197">
        <f>C10+C11</f>
        <v>80623.8</v>
      </c>
      <c r="D9" s="197">
        <f>D10+D11</f>
        <v>53.6</v>
      </c>
      <c r="E9" s="162" t="e">
        <f>D9/#REF!%</f>
        <v>#REF!</v>
      </c>
      <c r="F9" s="163">
        <f t="shared" si="0"/>
        <v>0.06648160964876376</v>
      </c>
      <c r="G9" s="163">
        <f t="shared" si="1"/>
        <v>18.68246775880098</v>
      </c>
    </row>
    <row r="10" spans="1:7" s="164" customFormat="1" ht="12.75" hidden="1">
      <c r="A10" s="178"/>
      <c r="B10" s="198"/>
      <c r="C10" s="198"/>
      <c r="D10" s="198"/>
      <c r="E10" s="162"/>
      <c r="F10" s="163"/>
      <c r="G10" s="163"/>
    </row>
    <row r="11" spans="1:7" s="165" customFormat="1" ht="12.75">
      <c r="A11" s="179" t="s">
        <v>2</v>
      </c>
      <c r="B11" s="199">
        <v>286.9</v>
      </c>
      <c r="C11" s="199">
        <v>80623.8</v>
      </c>
      <c r="D11" s="199">
        <v>53.6</v>
      </c>
      <c r="E11" s="162" t="e">
        <f>D11/#REF!%</f>
        <v>#REF!</v>
      </c>
      <c r="F11" s="163">
        <f t="shared" si="0"/>
        <v>0.06648160964876376</v>
      </c>
      <c r="G11" s="180">
        <f t="shared" si="1"/>
        <v>18.68246775880098</v>
      </c>
    </row>
    <row r="12" spans="1:7" s="164" customFormat="1" ht="12.75">
      <c r="A12" s="177" t="s">
        <v>50</v>
      </c>
      <c r="B12" s="200">
        <f>B14+B15+B13</f>
        <v>225.8</v>
      </c>
      <c r="C12" s="200">
        <f>C14+C15+C13</f>
        <v>2309.4</v>
      </c>
      <c r="D12" s="200">
        <f>D14+D15+D13</f>
        <v>91.8</v>
      </c>
      <c r="E12" s="162" t="e">
        <f>D12/#REF!%</f>
        <v>#REF!</v>
      </c>
      <c r="F12" s="163">
        <f t="shared" si="0"/>
        <v>3.9750584567420106</v>
      </c>
      <c r="G12" s="163">
        <f t="shared" si="1"/>
        <v>40.65544729849424</v>
      </c>
    </row>
    <row r="13" spans="1:7" s="164" customFormat="1" ht="30">
      <c r="A13" s="172" t="s">
        <v>109</v>
      </c>
      <c r="B13" s="201">
        <v>9.4</v>
      </c>
      <c r="C13" s="201">
        <v>1576.4</v>
      </c>
      <c r="D13" s="201">
        <v>0.5</v>
      </c>
      <c r="E13" s="162"/>
      <c r="F13" s="163">
        <f t="shared" si="0"/>
        <v>0.03171783811215427</v>
      </c>
      <c r="G13" s="180">
        <f t="shared" si="1"/>
        <v>5.319148936170213</v>
      </c>
    </row>
    <row r="14" spans="1:7" s="165" customFormat="1" ht="25.5" customHeight="1" hidden="1">
      <c r="A14" s="179"/>
      <c r="B14" s="199"/>
      <c r="C14" s="199"/>
      <c r="D14" s="199"/>
      <c r="E14" s="162"/>
      <c r="F14" s="163"/>
      <c r="G14" s="163"/>
    </row>
    <row r="15" spans="1:7" s="165" customFormat="1" ht="15" customHeight="1">
      <c r="A15" s="179" t="s">
        <v>3</v>
      </c>
      <c r="B15" s="199">
        <v>216.4</v>
      </c>
      <c r="C15" s="199">
        <v>733</v>
      </c>
      <c r="D15" s="199">
        <v>91.3</v>
      </c>
      <c r="E15" s="162" t="e">
        <f>D15/#REF!%</f>
        <v>#REF!</v>
      </c>
      <c r="F15" s="163">
        <f t="shared" si="0"/>
        <v>12.455661664392906</v>
      </c>
      <c r="G15" s="180">
        <f t="shared" si="1"/>
        <v>42.19038817005545</v>
      </c>
    </row>
    <row r="16" spans="1:7" s="165" customFormat="1" ht="15" customHeight="1">
      <c r="A16" s="177" t="s">
        <v>92</v>
      </c>
      <c r="B16" s="202">
        <f>B17+B18</f>
        <v>1972.3</v>
      </c>
      <c r="C16" s="202" t="e">
        <f>C17+#REF!+#REF!+C18</f>
        <v>#REF!</v>
      </c>
      <c r="D16" s="202">
        <f>D17+D18</f>
        <v>125.6</v>
      </c>
      <c r="E16" s="162"/>
      <c r="F16" s="163" t="e">
        <f>D16/C16%</f>
        <v>#REF!</v>
      </c>
      <c r="G16" s="163">
        <f>D16/B16%</f>
        <v>6.368199563960858</v>
      </c>
    </row>
    <row r="17" spans="1:7" s="165" customFormat="1" ht="15" customHeight="1">
      <c r="A17" s="179" t="s">
        <v>93</v>
      </c>
      <c r="B17" s="199">
        <v>32</v>
      </c>
      <c r="C17" s="199">
        <v>2731.8</v>
      </c>
      <c r="D17" s="199">
        <v>2</v>
      </c>
      <c r="E17" s="162"/>
      <c r="F17" s="163">
        <f>D17/C17%</f>
        <v>0.07321180174244088</v>
      </c>
      <c r="G17" s="180">
        <f>D17/B17%</f>
        <v>6.25</v>
      </c>
    </row>
    <row r="18" spans="1:7" s="165" customFormat="1" ht="15" customHeight="1">
      <c r="A18" s="179" t="s">
        <v>94</v>
      </c>
      <c r="B18" s="199">
        <v>1940.3</v>
      </c>
      <c r="C18" s="199">
        <v>0</v>
      </c>
      <c r="D18" s="199">
        <v>123.6</v>
      </c>
      <c r="E18" s="162"/>
      <c r="F18" s="163"/>
      <c r="G18" s="180">
        <f>D18/B18%</f>
        <v>6.370148946039272</v>
      </c>
    </row>
    <row r="19" spans="1:7" s="135" customFormat="1" ht="12.75">
      <c r="A19" s="148" t="s">
        <v>146</v>
      </c>
      <c r="B19" s="141">
        <f>B20</f>
        <v>4</v>
      </c>
      <c r="C19" s="141" t="e">
        <f>C20+#REF!+#REF!+#REF!+#REF!</f>
        <v>#REF!</v>
      </c>
      <c r="D19" s="141">
        <f>D20</f>
        <v>0.4</v>
      </c>
      <c r="E19" s="140" t="e">
        <f>D19/#REF!%</f>
        <v>#REF!</v>
      </c>
      <c r="F19" s="139" t="e">
        <f>D19/C19%</f>
        <v>#REF!</v>
      </c>
      <c r="G19" s="163">
        <f>D19/B19%</f>
        <v>10</v>
      </c>
    </row>
    <row r="20" spans="1:7" ht="51">
      <c r="A20" s="87" t="s">
        <v>147</v>
      </c>
      <c r="B20" s="203">
        <v>4</v>
      </c>
      <c r="C20" s="203" t="e">
        <f>#REF!</f>
        <v>#REF!</v>
      </c>
      <c r="D20" s="203">
        <v>0.4</v>
      </c>
      <c r="E20" s="140" t="e">
        <f>D20/#REF!%</f>
        <v>#REF!</v>
      </c>
      <c r="F20" s="139" t="e">
        <f>D20/C20%</f>
        <v>#REF!</v>
      </c>
      <c r="G20" s="180">
        <f>D20/B20%</f>
        <v>10</v>
      </c>
    </row>
    <row r="21" spans="1:7" ht="12.75" hidden="1">
      <c r="A21" s="148"/>
      <c r="B21" s="141"/>
      <c r="C21" s="141"/>
      <c r="D21" s="141"/>
      <c r="E21" s="137"/>
      <c r="F21" s="139"/>
      <c r="G21" s="139"/>
    </row>
    <row r="22" spans="1:7" ht="60" customHeight="1" hidden="1">
      <c r="A22" s="149"/>
      <c r="B22" s="203"/>
      <c r="C22" s="203"/>
      <c r="D22" s="203"/>
      <c r="E22" s="140"/>
      <c r="F22" s="139"/>
      <c r="G22" s="139"/>
    </row>
    <row r="23" spans="1:7" ht="33.75" customHeight="1" hidden="1">
      <c r="A23" s="149"/>
      <c r="B23" s="203"/>
      <c r="C23" s="203"/>
      <c r="D23" s="203"/>
      <c r="E23" s="140"/>
      <c r="F23" s="139"/>
      <c r="G23" s="139"/>
    </row>
    <row r="24" spans="1:7" ht="25.5">
      <c r="A24" s="148" t="s">
        <v>62</v>
      </c>
      <c r="B24" s="141">
        <f>B26+B27+B30+B31</f>
        <v>455.20000000000005</v>
      </c>
      <c r="C24" s="141" t="e">
        <f>C26+C27+C30+C31</f>
        <v>#REF!</v>
      </c>
      <c r="D24" s="141">
        <f>D26+D27+D30+D31</f>
        <v>121.39999999999999</v>
      </c>
      <c r="E24" s="140"/>
      <c r="F24" s="139" t="e">
        <f>D24/C24%</f>
        <v>#REF!</v>
      </c>
      <c r="G24" s="139">
        <f>D24/B24%</f>
        <v>26.66959578207381</v>
      </c>
    </row>
    <row r="25" spans="1:7" ht="31.5" customHeight="1" hidden="1">
      <c r="A25" s="148"/>
      <c r="B25" s="141"/>
      <c r="C25" s="141"/>
      <c r="D25" s="141"/>
      <c r="E25" s="140"/>
      <c r="F25" s="139"/>
      <c r="G25" s="139"/>
    </row>
    <row r="26" spans="1:7" ht="12.75" hidden="1">
      <c r="A26" s="149"/>
      <c r="B26" s="204"/>
      <c r="C26" s="204"/>
      <c r="D26" s="204"/>
      <c r="E26" s="140"/>
      <c r="F26" s="139"/>
      <c r="G26" s="139"/>
    </row>
    <row r="27" spans="1:7" ht="96" customHeight="1">
      <c r="A27" s="152" t="s">
        <v>152</v>
      </c>
      <c r="B27" s="141">
        <f>B28+B29</f>
        <v>455.20000000000005</v>
      </c>
      <c r="C27" s="141" t="e">
        <f>C28+#REF!+C29</f>
        <v>#REF!</v>
      </c>
      <c r="D27" s="141">
        <f>D28+D29</f>
        <v>121.39999999999999</v>
      </c>
      <c r="E27" s="140"/>
      <c r="F27" s="139" t="e">
        <f>D27/C27%</f>
        <v>#REF!</v>
      </c>
      <c r="G27" s="139">
        <f>D27/B27%</f>
        <v>26.66959578207381</v>
      </c>
    </row>
    <row r="28" spans="1:7" ht="76.5" customHeight="1">
      <c r="A28" s="150" t="s">
        <v>164</v>
      </c>
      <c r="B28" s="205">
        <v>449.1</v>
      </c>
      <c r="C28" s="205">
        <v>2870</v>
      </c>
      <c r="D28" s="205">
        <v>119.8</v>
      </c>
      <c r="E28" s="140"/>
      <c r="F28" s="139">
        <f>D28/C28%</f>
        <v>4.174216027874564</v>
      </c>
      <c r="G28" s="168">
        <f>D28/B28%</f>
        <v>26.675573368960137</v>
      </c>
    </row>
    <row r="29" spans="1:7" ht="61.5" customHeight="1">
      <c r="A29" s="181" t="s">
        <v>153</v>
      </c>
      <c r="B29" s="182">
        <v>6.1</v>
      </c>
      <c r="C29" s="182">
        <v>84.6</v>
      </c>
      <c r="D29" s="182">
        <v>1.6</v>
      </c>
      <c r="E29" s="140"/>
      <c r="F29" s="139">
        <f>D29/C29%</f>
        <v>1.8912529550827424</v>
      </c>
      <c r="G29" s="168">
        <f>D29/B29%</f>
        <v>26.229508196721312</v>
      </c>
    </row>
    <row r="30" spans="1:7" ht="48" customHeight="1" hidden="1">
      <c r="A30" s="159"/>
      <c r="B30" s="205"/>
      <c r="C30" s="205"/>
      <c r="D30" s="205"/>
      <c r="E30" s="140"/>
      <c r="F30" s="139"/>
      <c r="G30" s="139"/>
    </row>
    <row r="31" spans="1:7" ht="66" customHeight="1" hidden="1">
      <c r="A31" s="159"/>
      <c r="B31" s="205"/>
      <c r="C31" s="205"/>
      <c r="D31" s="205"/>
      <c r="E31" s="140"/>
      <c r="F31" s="139"/>
      <c r="G31" s="139"/>
    </row>
    <row r="32" spans="1:7" s="135" customFormat="1" ht="12.75" hidden="1">
      <c r="A32" s="176"/>
      <c r="B32" s="141"/>
      <c r="C32" s="141"/>
      <c r="D32" s="141"/>
      <c r="E32" s="140"/>
      <c r="F32" s="139"/>
      <c r="G32" s="139"/>
    </row>
    <row r="33" spans="1:7" s="135" customFormat="1" ht="12.75" hidden="1">
      <c r="A33" s="183"/>
      <c r="B33" s="204"/>
      <c r="C33" s="204"/>
      <c r="D33" s="204"/>
      <c r="E33" s="138"/>
      <c r="F33" s="139"/>
      <c r="G33" s="139"/>
    </row>
    <row r="34" spans="1:7" s="142" customFormat="1" ht="25.5" customHeight="1" hidden="1">
      <c r="A34" s="176"/>
      <c r="B34" s="141"/>
      <c r="C34" s="141"/>
      <c r="D34" s="141"/>
      <c r="E34" s="140"/>
      <c r="F34" s="139"/>
      <c r="G34" s="139"/>
    </row>
    <row r="35" spans="1:7" ht="12.75" hidden="1">
      <c r="A35" s="176"/>
      <c r="B35" s="141"/>
      <c r="C35" s="141"/>
      <c r="D35" s="141"/>
      <c r="E35" s="90"/>
      <c r="F35" s="139"/>
      <c r="G35" s="139"/>
    </row>
    <row r="36" spans="1:7" ht="12.75" hidden="1">
      <c r="A36" s="183"/>
      <c r="B36" s="204"/>
      <c r="C36" s="204"/>
      <c r="D36" s="204"/>
      <c r="E36" s="140"/>
      <c r="F36" s="139"/>
      <c r="G36" s="139"/>
    </row>
    <row r="37" spans="1:7" ht="15.75" hidden="1">
      <c r="A37" s="153"/>
      <c r="B37" s="204"/>
      <c r="C37" s="204"/>
      <c r="D37" s="204"/>
      <c r="E37" s="140"/>
      <c r="F37" s="139"/>
      <c r="G37" s="139"/>
    </row>
    <row r="38" spans="1:7" ht="15.75" hidden="1">
      <c r="A38" s="153"/>
      <c r="B38" s="204"/>
      <c r="C38" s="204"/>
      <c r="D38" s="204"/>
      <c r="E38" s="140"/>
      <c r="F38" s="139"/>
      <c r="G38" s="139"/>
    </row>
    <row r="39" spans="1:7" ht="25.5">
      <c r="A39" s="176" t="s">
        <v>95</v>
      </c>
      <c r="B39" s="141">
        <f>B41+B40</f>
        <v>0</v>
      </c>
      <c r="C39" s="141">
        <f>C41+C40</f>
        <v>57.5</v>
      </c>
      <c r="D39" s="141">
        <f>D41+D40</f>
        <v>10.5</v>
      </c>
      <c r="E39" s="140"/>
      <c r="F39" s="139">
        <f>D39/C39%</f>
        <v>18.260869565217394</v>
      </c>
      <c r="G39" s="139" t="e">
        <f>D39/B39%</f>
        <v>#DIV/0!</v>
      </c>
    </row>
    <row r="40" spans="1:7" ht="78.75" customHeight="1" hidden="1">
      <c r="A40" s="172"/>
      <c r="B40" s="205"/>
      <c r="C40" s="205"/>
      <c r="D40" s="205"/>
      <c r="E40" s="140"/>
      <c r="F40" s="139"/>
      <c r="G40" s="139"/>
    </row>
    <row r="41" spans="1:7" ht="45">
      <c r="A41" s="169" t="s">
        <v>108</v>
      </c>
      <c r="B41" s="204">
        <v>0</v>
      </c>
      <c r="C41" s="204">
        <v>57.5</v>
      </c>
      <c r="D41" s="204">
        <v>10.5</v>
      </c>
      <c r="E41" s="140"/>
      <c r="F41" s="139">
        <f>D41/C41%</f>
        <v>18.260869565217394</v>
      </c>
      <c r="G41" s="168" t="e">
        <f>D41/B41%</f>
        <v>#DIV/0!</v>
      </c>
    </row>
    <row r="42" spans="1:7" ht="15.75" customHeight="1" hidden="1">
      <c r="A42" s="176" t="s">
        <v>69</v>
      </c>
      <c r="B42" s="141">
        <f aca="true" t="shared" si="2" ref="B42:D43">B43</f>
        <v>0</v>
      </c>
      <c r="C42" s="141">
        <f t="shared" si="2"/>
        <v>1636.1</v>
      </c>
      <c r="D42" s="141">
        <f t="shared" si="2"/>
        <v>0</v>
      </c>
      <c r="E42" s="140" t="e">
        <f>D42/#REF!%</f>
        <v>#REF!</v>
      </c>
      <c r="F42" s="139">
        <f>D42/C42%</f>
        <v>0</v>
      </c>
      <c r="G42" s="139" t="e">
        <f>D42/B42%</f>
        <v>#DIV/0!</v>
      </c>
    </row>
    <row r="43" spans="1:7" ht="31.5" customHeight="1" hidden="1">
      <c r="A43" s="176" t="s">
        <v>70</v>
      </c>
      <c r="B43" s="141">
        <f t="shared" si="2"/>
        <v>0</v>
      </c>
      <c r="C43" s="141">
        <f t="shared" si="2"/>
        <v>1636.1</v>
      </c>
      <c r="D43" s="141">
        <f t="shared" si="2"/>
        <v>0</v>
      </c>
      <c r="E43" s="140" t="e">
        <f>D43/#REF!%</f>
        <v>#REF!</v>
      </c>
      <c r="F43" s="139">
        <f>D43/C43%</f>
        <v>0</v>
      </c>
      <c r="G43" s="139" t="e">
        <f>D43/B43%</f>
        <v>#DIV/0!</v>
      </c>
    </row>
    <row r="44" spans="1:7" ht="45" hidden="1">
      <c r="A44" s="160" t="s">
        <v>71</v>
      </c>
      <c r="B44" s="182">
        <v>0</v>
      </c>
      <c r="C44" s="182">
        <v>1636.1</v>
      </c>
      <c r="D44" s="182">
        <v>0</v>
      </c>
      <c r="E44" s="140">
        <v>0</v>
      </c>
      <c r="F44" s="139">
        <f>D44/C44%</f>
        <v>0</v>
      </c>
      <c r="G44" s="139" t="e">
        <f>D44/B44%</f>
        <v>#DIV/0!</v>
      </c>
    </row>
    <row r="45" spans="1:7" ht="12.75">
      <c r="A45" s="154" t="s">
        <v>129</v>
      </c>
      <c r="B45" s="206">
        <f>B46</f>
        <v>0</v>
      </c>
      <c r="C45" s="206">
        <v>0</v>
      </c>
      <c r="D45" s="206">
        <f>D46</f>
        <v>0.6</v>
      </c>
      <c r="E45" s="143"/>
      <c r="F45" s="139"/>
      <c r="G45" s="139"/>
    </row>
    <row r="46" spans="1:7" ht="33.75" customHeight="1">
      <c r="A46" s="151" t="s">
        <v>165</v>
      </c>
      <c r="B46" s="205">
        <v>0</v>
      </c>
      <c r="C46" s="205"/>
      <c r="D46" s="205">
        <v>0.6</v>
      </c>
      <c r="E46" s="143"/>
      <c r="F46" s="139" t="e">
        <f>D46/C46%</f>
        <v>#DIV/0!</v>
      </c>
      <c r="G46" s="139"/>
    </row>
    <row r="47" spans="1:7" s="135" customFormat="1" ht="40.5" customHeight="1" hidden="1">
      <c r="A47" s="184" t="s">
        <v>144</v>
      </c>
      <c r="B47" s="206">
        <f>B48</f>
        <v>0</v>
      </c>
      <c r="C47" s="206">
        <f>C48</f>
        <v>0</v>
      </c>
      <c r="D47" s="206">
        <f>D48</f>
        <v>0</v>
      </c>
      <c r="E47" s="140"/>
      <c r="F47" s="139" t="e">
        <f>D47/C47%</f>
        <v>#DIV/0!</v>
      </c>
      <c r="G47" s="139" t="e">
        <f aca="true" t="shared" si="3" ref="G47:G54">D47/B47%</f>
        <v>#DIV/0!</v>
      </c>
    </row>
    <row r="48" spans="1:7" s="135" customFormat="1" ht="48.75" customHeight="1" hidden="1">
      <c r="A48" s="185" t="s">
        <v>145</v>
      </c>
      <c r="B48" s="205">
        <v>0</v>
      </c>
      <c r="C48" s="205"/>
      <c r="D48" s="205">
        <v>0</v>
      </c>
      <c r="E48" s="140"/>
      <c r="F48" s="139"/>
      <c r="G48" s="139" t="e">
        <f t="shared" si="3"/>
        <v>#DIV/0!</v>
      </c>
    </row>
    <row r="49" spans="1:7" ht="12.75">
      <c r="A49" s="148" t="s">
        <v>72</v>
      </c>
      <c r="B49" s="206">
        <f>B50</f>
        <v>3201.8</v>
      </c>
      <c r="C49" s="206" t="e">
        <f>C50</f>
        <v>#REF!</v>
      </c>
      <c r="D49" s="206">
        <f>D50</f>
        <v>1290.6</v>
      </c>
      <c r="E49" s="140"/>
      <c r="F49" s="139" t="e">
        <f>D49/C49%</f>
        <v>#REF!</v>
      </c>
      <c r="G49" s="139">
        <f t="shared" si="3"/>
        <v>40.308576425760506</v>
      </c>
    </row>
    <row r="50" spans="1:7" ht="33" customHeight="1">
      <c r="A50" s="148" t="s">
        <v>73</v>
      </c>
      <c r="B50" s="141">
        <f>B51+B53+B56</f>
        <v>3201.8</v>
      </c>
      <c r="C50" s="141" t="e">
        <f>C51+#REF!+C53+C56</f>
        <v>#REF!</v>
      </c>
      <c r="D50" s="141">
        <f>D51+D53+D56</f>
        <v>1290.6</v>
      </c>
      <c r="E50" s="90" t="e">
        <f>#REF!+#REF!+E53+E56</f>
        <v>#REF!</v>
      </c>
      <c r="F50" s="139" t="e">
        <f>D50/C50%</f>
        <v>#REF!</v>
      </c>
      <c r="G50" s="139">
        <f t="shared" si="3"/>
        <v>40.308576425760506</v>
      </c>
    </row>
    <row r="51" spans="1:7" ht="33" customHeight="1">
      <c r="A51" s="186" t="s">
        <v>141</v>
      </c>
      <c r="B51" s="141">
        <f>B52</f>
        <v>2453.3</v>
      </c>
      <c r="C51" s="141" t="e">
        <f>#REF!+#REF!</f>
        <v>#REF!</v>
      </c>
      <c r="D51" s="141">
        <f>D52</f>
        <v>1180</v>
      </c>
      <c r="E51" s="90"/>
      <c r="F51" s="139"/>
      <c r="G51" s="139">
        <f t="shared" si="3"/>
        <v>48.098479598907595</v>
      </c>
    </row>
    <row r="52" spans="1:7" s="144" customFormat="1" ht="32.25" customHeight="1">
      <c r="A52" s="150" t="s">
        <v>148</v>
      </c>
      <c r="B52" s="205">
        <v>2453.3</v>
      </c>
      <c r="C52" s="205">
        <v>38715.6</v>
      </c>
      <c r="D52" s="205">
        <v>1180</v>
      </c>
      <c r="E52" s="140" t="e">
        <f>D52/#REF!%</f>
        <v>#REF!</v>
      </c>
      <c r="F52" s="139">
        <f>D52/C52%</f>
        <v>3.0478670096808522</v>
      </c>
      <c r="G52" s="168">
        <f t="shared" si="3"/>
        <v>48.098479598907595</v>
      </c>
    </row>
    <row r="53" spans="1:7" ht="39" customHeight="1">
      <c r="A53" s="152" t="s">
        <v>118</v>
      </c>
      <c r="B53" s="141">
        <f>B54+B55</f>
        <v>60.1</v>
      </c>
      <c r="C53" s="141" t="e">
        <f>C54+#REF!+#REF!+#REF!+#REF!+#REF!+#REF!+#REF!+#REF!+#REF!+#REF!+#REF!+#REF!</f>
        <v>#REF!</v>
      </c>
      <c r="D53" s="141">
        <f>D54+D55</f>
        <v>60.1</v>
      </c>
      <c r="E53" s="90" t="e">
        <f>E54++#REF!</f>
        <v>#REF!</v>
      </c>
      <c r="F53" s="90" t="e">
        <f>F54++#REF!</f>
        <v>#REF!</v>
      </c>
      <c r="G53" s="139">
        <f t="shared" si="3"/>
        <v>100</v>
      </c>
    </row>
    <row r="54" spans="1:7" ht="47.25" customHeight="1">
      <c r="A54" s="187" t="s">
        <v>149</v>
      </c>
      <c r="B54" s="182">
        <v>59.9</v>
      </c>
      <c r="C54" s="182"/>
      <c r="D54" s="182">
        <v>59.9</v>
      </c>
      <c r="E54" s="140"/>
      <c r="F54" s="139"/>
      <c r="G54" s="168">
        <f t="shared" si="3"/>
        <v>100</v>
      </c>
    </row>
    <row r="55" spans="1:7" ht="30">
      <c r="A55" s="150" t="s">
        <v>154</v>
      </c>
      <c r="B55" s="205">
        <v>0.2</v>
      </c>
      <c r="C55" s="205" t="e">
        <f>#REF!</f>
        <v>#REF!</v>
      </c>
      <c r="D55" s="205">
        <v>0.2</v>
      </c>
      <c r="E55" s="188"/>
      <c r="F55" s="189" t="e">
        <f aca="true" t="shared" si="4" ref="F55:F63">D55/C55%</f>
        <v>#REF!</v>
      </c>
      <c r="G55" s="189">
        <f aca="true" t="shared" si="5" ref="G55:G63">D55/B55%</f>
        <v>100</v>
      </c>
    </row>
    <row r="56" spans="1:7" ht="18.75" customHeight="1">
      <c r="A56" s="161" t="s">
        <v>111</v>
      </c>
      <c r="B56" s="141">
        <f>B57</f>
        <v>688.4</v>
      </c>
      <c r="C56" s="141">
        <f>C57+C58+C59</f>
        <v>78317.4</v>
      </c>
      <c r="D56" s="141">
        <f>D57</f>
        <v>50.5</v>
      </c>
      <c r="E56" s="90">
        <f>E57+E59</f>
        <v>0</v>
      </c>
      <c r="F56" s="139">
        <f t="shared" si="4"/>
        <v>0.06448120085702538</v>
      </c>
      <c r="G56" s="139">
        <f t="shared" si="5"/>
        <v>7.335851249273679</v>
      </c>
    </row>
    <row r="57" spans="1:7" ht="30.75" customHeight="1">
      <c r="A57" s="190" t="s">
        <v>150</v>
      </c>
      <c r="B57" s="206">
        <f>B58</f>
        <v>688.4</v>
      </c>
      <c r="C57" s="206">
        <v>78317.4</v>
      </c>
      <c r="D57" s="206">
        <f>D58</f>
        <v>50.5</v>
      </c>
      <c r="E57" s="138"/>
      <c r="F57" s="139">
        <f t="shared" si="4"/>
        <v>0.06448120085702538</v>
      </c>
      <c r="G57" s="139">
        <f t="shared" si="5"/>
        <v>7.335851249273679</v>
      </c>
    </row>
    <row r="58" spans="1:7" ht="30.75" customHeight="1">
      <c r="A58" s="187" t="s">
        <v>119</v>
      </c>
      <c r="B58" s="204">
        <v>688.4</v>
      </c>
      <c r="C58" s="204"/>
      <c r="D58" s="204">
        <v>50.5</v>
      </c>
      <c r="E58" s="138"/>
      <c r="F58" s="139"/>
      <c r="G58" s="168">
        <f t="shared" si="5"/>
        <v>7.335851249273679</v>
      </c>
    </row>
    <row r="59" spans="1:7" ht="15" customHeight="1" hidden="1">
      <c r="A59" s="191"/>
      <c r="B59" s="205"/>
      <c r="C59" s="205"/>
      <c r="D59" s="205"/>
      <c r="E59" s="138"/>
      <c r="F59" s="139"/>
      <c r="G59" s="139"/>
    </row>
    <row r="60" spans="1:7" ht="15" customHeight="1" hidden="1">
      <c r="A60" s="149"/>
      <c r="B60" s="203"/>
      <c r="C60" s="203"/>
      <c r="D60" s="203"/>
      <c r="E60" s="138"/>
      <c r="F60" s="139"/>
      <c r="G60" s="139"/>
    </row>
    <row r="61" spans="1:7" ht="15" customHeight="1" hidden="1">
      <c r="A61" s="155"/>
      <c r="B61" s="206"/>
      <c r="C61" s="206"/>
      <c r="D61" s="206"/>
      <c r="E61" s="143"/>
      <c r="F61" s="139"/>
      <c r="G61" s="139"/>
    </row>
    <row r="62" spans="1:7" ht="15" customHeight="1">
      <c r="A62" s="192" t="s">
        <v>76</v>
      </c>
      <c r="B62" s="141">
        <f>B8+B49</f>
        <v>6146</v>
      </c>
      <c r="C62" s="141" t="e">
        <f>C8+C49</f>
        <v>#REF!</v>
      </c>
      <c r="D62" s="141">
        <f>D8+D49</f>
        <v>1694.5</v>
      </c>
      <c r="E62" s="137" t="e">
        <f>E8+E49+#REF!</f>
        <v>#REF!</v>
      </c>
      <c r="F62" s="139" t="e">
        <f t="shared" si="4"/>
        <v>#REF!</v>
      </c>
      <c r="G62" s="139">
        <f t="shared" si="5"/>
        <v>27.570777741620567</v>
      </c>
    </row>
    <row r="63" spans="1:7" ht="0.75" customHeight="1">
      <c r="A63" s="175"/>
      <c r="B63" s="140"/>
      <c r="C63" s="140"/>
      <c r="D63" s="140"/>
      <c r="E63" s="138"/>
      <c r="F63" s="139" t="e">
        <f t="shared" si="4"/>
        <v>#DIV/0!</v>
      </c>
      <c r="G63" s="139" t="e">
        <f t="shared" si="5"/>
        <v>#DIV/0!</v>
      </c>
    </row>
    <row r="64" spans="1:7" ht="76.5" customHeight="1" hidden="1">
      <c r="A64" s="216" t="s">
        <v>85</v>
      </c>
      <c r="B64" s="216"/>
      <c r="C64" s="216"/>
      <c r="D64" s="216"/>
      <c r="E64" s="216"/>
      <c r="F64" s="216"/>
      <c r="G64" s="216"/>
    </row>
    <row r="65" spans="1:7" ht="16.5" customHeight="1" hidden="1">
      <c r="A65" s="147" t="s">
        <v>8</v>
      </c>
      <c r="B65" s="145" t="s">
        <v>47</v>
      </c>
      <c r="C65" s="145" t="s">
        <v>84</v>
      </c>
      <c r="D65" s="145" t="s">
        <v>82</v>
      </c>
      <c r="E65" s="145" t="s">
        <v>0</v>
      </c>
      <c r="F65" s="145" t="s">
        <v>91</v>
      </c>
      <c r="G65" s="145" t="s">
        <v>1</v>
      </c>
    </row>
    <row r="66" spans="1:7" ht="14.25" customHeight="1">
      <c r="A66" s="194" t="s">
        <v>9</v>
      </c>
      <c r="B66" s="195"/>
      <c r="C66" s="195"/>
      <c r="D66" s="195"/>
      <c r="E66" s="195"/>
      <c r="F66" s="196"/>
      <c r="G66" s="196"/>
    </row>
    <row r="67" spans="1:7" ht="16.5" customHeight="1">
      <c r="A67" s="170" t="s">
        <v>30</v>
      </c>
      <c r="B67" s="207">
        <f>SUM(B68:B72)</f>
        <v>3682.9000000000005</v>
      </c>
      <c r="C67" s="207">
        <f>SUM(C68:C72)</f>
        <v>16271.1</v>
      </c>
      <c r="D67" s="207">
        <f>SUM(D68:D72)</f>
        <v>1208.5</v>
      </c>
      <c r="E67" s="140"/>
      <c r="F67" s="139">
        <f>D67/C67%</f>
        <v>7.427279040753237</v>
      </c>
      <c r="G67" s="139">
        <f>D67/B67%</f>
        <v>32.81381519997827</v>
      </c>
    </row>
    <row r="68" spans="1:7" ht="30" customHeight="1">
      <c r="A68" s="218" t="s">
        <v>142</v>
      </c>
      <c r="B68" s="209">
        <v>700.1</v>
      </c>
      <c r="C68" s="208">
        <v>780.2</v>
      </c>
      <c r="D68" s="208">
        <v>159.3</v>
      </c>
      <c r="E68" s="138"/>
      <c r="F68" s="139">
        <f>D68/C68%</f>
        <v>20.417841579082285</v>
      </c>
      <c r="G68" s="168">
        <f>D68/B68%</f>
        <v>22.753892301099842</v>
      </c>
    </row>
    <row r="69" spans="1:7" ht="46.5" customHeight="1">
      <c r="A69" s="219" t="s">
        <v>155</v>
      </c>
      <c r="B69" s="209">
        <v>12.6</v>
      </c>
      <c r="C69" s="208"/>
      <c r="D69" s="208">
        <v>2.7</v>
      </c>
      <c r="E69" s="138"/>
      <c r="F69" s="139"/>
      <c r="G69" s="168">
        <f>D69/B69%</f>
        <v>21.42857142857143</v>
      </c>
    </row>
    <row r="70" spans="1:7" ht="45" customHeight="1">
      <c r="A70" s="219" t="s">
        <v>143</v>
      </c>
      <c r="B70" s="209">
        <v>2920.4</v>
      </c>
      <c r="C70" s="208">
        <v>12518.3</v>
      </c>
      <c r="D70" s="208">
        <v>1011.8</v>
      </c>
      <c r="E70" s="138"/>
      <c r="F70" s="139">
        <f>D70/C70%</f>
        <v>8.082567121733781</v>
      </c>
      <c r="G70" s="168">
        <f>D70/B70%</f>
        <v>34.64593891247774</v>
      </c>
    </row>
    <row r="71" spans="1:7" ht="14.25" customHeight="1">
      <c r="A71" s="169" t="s">
        <v>11</v>
      </c>
      <c r="B71" s="208">
        <v>15</v>
      </c>
      <c r="C71" s="208"/>
      <c r="D71" s="208">
        <v>0</v>
      </c>
      <c r="E71" s="138"/>
      <c r="F71" s="139"/>
      <c r="G71" s="139">
        <f>D71/B71%</f>
        <v>0</v>
      </c>
    </row>
    <row r="72" spans="1:7" ht="14.25" customHeight="1">
      <c r="A72" s="169" t="s">
        <v>12</v>
      </c>
      <c r="B72" s="208">
        <v>34.8</v>
      </c>
      <c r="C72" s="208">
        <v>2972.6</v>
      </c>
      <c r="D72" s="208">
        <v>34.7</v>
      </c>
      <c r="E72" s="140"/>
      <c r="F72" s="139">
        <f>D72/C72%</f>
        <v>1.1673282648186774</v>
      </c>
      <c r="G72" s="168">
        <f aca="true" t="shared" si="6" ref="G72:G83">D72/B72%</f>
        <v>99.71264367816093</v>
      </c>
    </row>
    <row r="73" spans="1:7" ht="14.25" customHeight="1">
      <c r="A73" s="170" t="s">
        <v>90</v>
      </c>
      <c r="B73" s="207">
        <f>B74</f>
        <v>59.9</v>
      </c>
      <c r="C73" s="207" t="e">
        <f>#REF!+#REF!+#REF!+C74+#REF!</f>
        <v>#REF!</v>
      </c>
      <c r="D73" s="207">
        <f>D74</f>
        <v>9.6</v>
      </c>
      <c r="E73" s="138"/>
      <c r="F73" s="139" t="e">
        <f>D73/C73%</f>
        <v>#REF!</v>
      </c>
      <c r="G73" s="139">
        <f t="shared" si="6"/>
        <v>16.026711185308848</v>
      </c>
    </row>
    <row r="74" spans="1:7" ht="15" customHeight="1">
      <c r="A74" s="172" t="s">
        <v>89</v>
      </c>
      <c r="B74" s="209">
        <v>59.9</v>
      </c>
      <c r="C74" s="209">
        <v>78375</v>
      </c>
      <c r="D74" s="209">
        <v>9.6</v>
      </c>
      <c r="E74" s="140"/>
      <c r="F74" s="139">
        <f>D74/C74%</f>
        <v>0.012248803827751197</v>
      </c>
      <c r="G74" s="168">
        <f t="shared" si="6"/>
        <v>16.026711185308848</v>
      </c>
    </row>
    <row r="75" spans="1:7" ht="30.75" customHeight="1">
      <c r="A75" s="173" t="s">
        <v>35</v>
      </c>
      <c r="B75" s="210">
        <f>B76</f>
        <v>56.6</v>
      </c>
      <c r="C75" s="210"/>
      <c r="D75" s="210">
        <f>D76</f>
        <v>14.5</v>
      </c>
      <c r="E75" s="143"/>
      <c r="F75" s="146"/>
      <c r="G75" s="139">
        <f t="shared" si="6"/>
        <v>25.618374558303884</v>
      </c>
    </row>
    <row r="76" spans="1:7" ht="33" customHeight="1">
      <c r="A76" s="172" t="s">
        <v>156</v>
      </c>
      <c r="B76" s="209">
        <v>56.6</v>
      </c>
      <c r="C76" s="209"/>
      <c r="D76" s="209">
        <v>14.5</v>
      </c>
      <c r="E76" s="140"/>
      <c r="F76" s="139"/>
      <c r="G76" s="168">
        <f t="shared" si="6"/>
        <v>25.618374558303884</v>
      </c>
    </row>
    <row r="77" spans="1:7" ht="20.25" customHeight="1">
      <c r="A77" s="173" t="s">
        <v>37</v>
      </c>
      <c r="B77" s="210">
        <f>B78</f>
        <v>323.7</v>
      </c>
      <c r="C77" s="210"/>
      <c r="D77" s="210">
        <f>D78</f>
        <v>50.5</v>
      </c>
      <c r="E77" s="143"/>
      <c r="F77" s="146"/>
      <c r="G77" s="146">
        <f t="shared" si="6"/>
        <v>15.600864998455359</v>
      </c>
    </row>
    <row r="78" spans="1:7" ht="21" customHeight="1">
      <c r="A78" s="172" t="s">
        <v>160</v>
      </c>
      <c r="B78" s="209">
        <v>323.7</v>
      </c>
      <c r="C78" s="209"/>
      <c r="D78" s="209">
        <v>50.5</v>
      </c>
      <c r="E78" s="140"/>
      <c r="F78" s="139"/>
      <c r="G78" s="168">
        <f t="shared" si="6"/>
        <v>15.600864998455359</v>
      </c>
    </row>
    <row r="79" spans="1:7" s="165" customFormat="1" ht="20.25" customHeight="1">
      <c r="A79" s="193" t="s">
        <v>40</v>
      </c>
      <c r="B79" s="211">
        <f>B80+B81</f>
        <v>866.7</v>
      </c>
      <c r="C79" s="211" t="e">
        <f>C80+C81+#REF!+#REF!+#REF!</f>
        <v>#REF!</v>
      </c>
      <c r="D79" s="211">
        <f>D80+D81</f>
        <v>54.1</v>
      </c>
      <c r="E79" s="166"/>
      <c r="F79" s="163" t="e">
        <f>D79/C79%</f>
        <v>#REF!</v>
      </c>
      <c r="G79" s="163">
        <f t="shared" si="6"/>
        <v>6.242067612784124</v>
      </c>
    </row>
    <row r="80" spans="1:7" s="165" customFormat="1" ht="13.5" customHeight="1">
      <c r="A80" s="220" t="s">
        <v>16</v>
      </c>
      <c r="B80" s="212">
        <v>235.8</v>
      </c>
      <c r="C80" s="212">
        <v>34495.7</v>
      </c>
      <c r="D80" s="212">
        <v>0</v>
      </c>
      <c r="E80" s="162"/>
      <c r="F80" s="163">
        <f>D80/C80%</f>
        <v>0</v>
      </c>
      <c r="G80" s="180">
        <f t="shared" si="6"/>
        <v>0</v>
      </c>
    </row>
    <row r="81" spans="1:7" ht="14.25" customHeight="1">
      <c r="A81" s="220" t="s">
        <v>120</v>
      </c>
      <c r="B81" s="208">
        <v>630.9</v>
      </c>
      <c r="C81" s="208">
        <v>151734</v>
      </c>
      <c r="D81" s="208">
        <v>54.1</v>
      </c>
      <c r="E81" s="138"/>
      <c r="F81" s="139">
        <f>D81/C81%</f>
        <v>0.03565450063927663</v>
      </c>
      <c r="G81" s="168">
        <f t="shared" si="6"/>
        <v>8.575051513710573</v>
      </c>
    </row>
    <row r="82" spans="1:7" ht="18.75" customHeight="1">
      <c r="A82" s="170" t="s">
        <v>157</v>
      </c>
      <c r="B82" s="207">
        <f>SUM(B83:B86)</f>
        <v>2008.5</v>
      </c>
      <c r="C82" s="207">
        <f>SUM(C83:C86)</f>
        <v>3668</v>
      </c>
      <c r="D82" s="207">
        <f>SUM(D83:D86)</f>
        <v>339.4</v>
      </c>
      <c r="E82" s="138"/>
      <c r="F82" s="139">
        <f>D82/C82%</f>
        <v>9.25299890948746</v>
      </c>
      <c r="G82" s="139">
        <f t="shared" si="6"/>
        <v>16.89818272342544</v>
      </c>
    </row>
    <row r="83" spans="1:7" ht="18" customHeight="1">
      <c r="A83" s="153" t="s">
        <v>20</v>
      </c>
      <c r="B83" s="208">
        <v>2008.5</v>
      </c>
      <c r="C83" s="208">
        <v>3668</v>
      </c>
      <c r="D83" s="208">
        <v>339.4</v>
      </c>
      <c r="E83" s="138"/>
      <c r="F83" s="139">
        <f>D83/C83%</f>
        <v>9.25299890948746</v>
      </c>
      <c r="G83" s="168">
        <f t="shared" si="6"/>
        <v>16.89818272342544</v>
      </c>
    </row>
    <row r="84" spans="1:7" ht="13.5" customHeight="1" hidden="1">
      <c r="A84" s="153"/>
      <c r="B84" s="208"/>
      <c r="C84" s="208"/>
      <c r="D84" s="208"/>
      <c r="E84" s="140"/>
      <c r="F84" s="139"/>
      <c r="G84" s="139"/>
    </row>
    <row r="85" spans="1:7" ht="13.5" customHeight="1" hidden="1">
      <c r="A85" s="153"/>
      <c r="B85" s="208"/>
      <c r="C85" s="208"/>
      <c r="D85" s="208"/>
      <c r="E85" s="138"/>
      <c r="F85" s="139"/>
      <c r="G85" s="139"/>
    </row>
    <row r="86" spans="1:7" ht="32.25" customHeight="1" hidden="1">
      <c r="A86" s="153"/>
      <c r="B86" s="208"/>
      <c r="C86" s="208"/>
      <c r="D86" s="208"/>
      <c r="E86" s="138"/>
      <c r="F86" s="139"/>
      <c r="G86" s="139"/>
    </row>
    <row r="87" spans="1:7" ht="18" customHeight="1">
      <c r="A87" s="156" t="s">
        <v>158</v>
      </c>
      <c r="B87" s="207">
        <f>B88</f>
        <v>30.9</v>
      </c>
      <c r="C87" s="207" t="e">
        <f>#REF!+#REF!+#REF!+C88+#REF!</f>
        <v>#REF!</v>
      </c>
      <c r="D87" s="207">
        <f>D88</f>
        <v>3.1</v>
      </c>
      <c r="E87" s="138"/>
      <c r="F87" s="139" t="e">
        <f>D87/C87%</f>
        <v>#REF!</v>
      </c>
      <c r="G87" s="139">
        <f>D87/B87%</f>
        <v>10.032362459546926</v>
      </c>
    </row>
    <row r="88" spans="1:7" ht="15.75" customHeight="1">
      <c r="A88" s="153" t="s">
        <v>159</v>
      </c>
      <c r="B88" s="208">
        <v>30.9</v>
      </c>
      <c r="C88" s="208">
        <v>1702.7</v>
      </c>
      <c r="D88" s="208">
        <v>3.1</v>
      </c>
      <c r="E88" s="138"/>
      <c r="F88" s="139">
        <f>D88/C88%</f>
        <v>0.18206378105362073</v>
      </c>
      <c r="G88" s="168">
        <f>D88/B88%</f>
        <v>10.032362459546926</v>
      </c>
    </row>
    <row r="89" spans="1:7" ht="15.75">
      <c r="A89" s="170" t="s">
        <v>48</v>
      </c>
      <c r="B89" s="207">
        <f>B67+B73+B75+B77+B79+B82+B87</f>
        <v>7029.2</v>
      </c>
      <c r="C89" s="207" t="e">
        <f>C67+#REF!+C73+C79+C82+C87+#REF!+#REF!</f>
        <v>#REF!</v>
      </c>
      <c r="D89" s="207">
        <f>D67+D73+D75+D77+D79+D82+D87</f>
        <v>1679.6999999999998</v>
      </c>
      <c r="E89" s="171" t="e">
        <f>E67+#REF!+E73+E79+E82+E87+#REF!+#REF!</f>
        <v>#REF!</v>
      </c>
      <c r="F89" s="171" t="e">
        <f>F67+#REF!+F73+F79+F82+F87+#REF!+#REF!</f>
        <v>#REF!</v>
      </c>
      <c r="G89" s="139">
        <f>D89/B89%</f>
        <v>23.896033688044156</v>
      </c>
    </row>
    <row r="90" spans="1:7" ht="15" customHeight="1">
      <c r="A90" s="157" t="s">
        <v>128</v>
      </c>
      <c r="B90" s="138">
        <f>B62-B89</f>
        <v>-883.1999999999998</v>
      </c>
      <c r="C90" s="138" t="e">
        <f>C62-C89</f>
        <v>#REF!</v>
      </c>
      <c r="D90" s="138">
        <f>D62-D89</f>
        <v>14.800000000000182</v>
      </c>
      <c r="E90" s="158" t="e">
        <f>E62-E89</f>
        <v>#REF!</v>
      </c>
      <c r="F90" s="139" t="e">
        <f>D90/C90%</f>
        <v>#REF!</v>
      </c>
      <c r="G90" s="139">
        <f>D90/B90%</f>
        <v>-1.6757246376811803</v>
      </c>
    </row>
  </sheetData>
  <sheetProtection/>
  <mergeCells count="3">
    <mergeCell ref="A5:G5"/>
    <mergeCell ref="A64:G64"/>
    <mergeCell ref="B1:G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kovilkin</cp:lastModifiedBy>
  <cp:lastPrinted>2013-06-07T06:05:58Z</cp:lastPrinted>
  <dcterms:created xsi:type="dcterms:W3CDTF">2005-03-31T08:38:10Z</dcterms:created>
  <dcterms:modified xsi:type="dcterms:W3CDTF">2013-06-07T06:06:09Z</dcterms:modified>
  <cp:category/>
  <cp:version/>
  <cp:contentType/>
  <cp:contentStatus/>
</cp:coreProperties>
</file>