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453" activeTab="1"/>
  </bookViews>
  <sheets>
    <sheet name="1" sheetId="1" r:id="rId1"/>
    <sheet name="2" sheetId="2" r:id="rId2"/>
    <sheet name="0" sheetId="3" r:id="rId3"/>
    <sheet name="00" sheetId="4" r:id="rId4"/>
  </sheets>
  <definedNames>
    <definedName name="_xlnm.Print_Area" localSheetId="0">'1'!$A$1:$F$173</definedName>
    <definedName name="_xlnm.Print_Area" localSheetId="1">'2'!$A$1:$I$186</definedName>
  </definedNames>
  <calcPr fullCalcOnLoad="1"/>
</workbook>
</file>

<file path=xl/sharedStrings.xml><?xml version="1.0" encoding="utf-8"?>
<sst xmlns="http://schemas.openxmlformats.org/spreadsheetml/2006/main" count="3002" uniqueCount="262">
  <si>
    <t>(тыс. руб.)</t>
  </si>
  <si>
    <t>Наименование </t>
  </si>
  <si>
    <t>Рз</t>
  </si>
  <si>
    <t>ПР</t>
  </si>
  <si>
    <t>ЦСР</t>
  </si>
  <si>
    <t>ВР</t>
  </si>
  <si>
    <t>Сумма </t>
  </si>
  <si>
    <t> ОБЩЕГОСУДАРСТВЕННЫЕ ВОПРОСЫ</t>
  </si>
  <si>
    <t> 01</t>
  </si>
  <si>
    <t> </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</si>
  <si>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</si>
  <si>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</si>
  <si>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01</t>
  </si>
  <si>
    <t>0020000</t>
  </si>
  <si>
    <t>Глава муниципального образования</t>
  </si>
  <si>
    <t>0020300</t>
  </si>
  <si>
    <t>03</t>
  </si>
  <si>
    <t>Межбюджетные трансферты</t>
  </si>
  <si>
    <t>5210000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</si>
  <si>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</si>
  <si>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</si>
  <si>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Иные межбюджетные трансферты</t>
  </si>
  <si>
    <t>04</t>
  </si>
  <si>
    <t>Центральный аппарат</t>
  </si>
  <si>
    <t>0020400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</si>
  <si>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</si>
  <si>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5210200</t>
  </si>
  <si>
    <t>5210215</t>
  </si>
  <si>
    <t>13</t>
  </si>
  <si>
    <t>Реализация государственных функций, связанных с общегосударственным управлением</t>
  </si>
  <si>
    <t>0920000</t>
  </si>
  <si>
    <t>НАЦИОНАЛЬНАЯ ОБОРОНА</t>
  </si>
  <si>
    <t>Мобилизационная и вневойсковая подготовка</t>
  </si>
  <si>
    <t xml:space="preserve">Руководство и управление в сфере установленных функций </t>
  </si>
  <si>
    <t>0010000</t>
  </si>
  <si>
    <t>Осуществление первичного воинского учета на территориях, где отсутствуют военные комиссариаты</t>
  </si>
  <si>
    <t>0013600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</si>
  <si>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</si>
  <si>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</si>
  <si>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</si>
  <si>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Целевые программы муниципальных образований</t>
  </si>
  <si>
    <t>7950000</t>
  </si>
  <si>
    <t>7955200</t>
  </si>
  <si>
    <t>НАЦИОНАЛЬНАЯ ЭКОНОМИКА</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</si>
  <si>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</si>
  <si>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ЖИЛИЩНО-КОММУНАЛЬНОЕ ХОЗЯЙСТВО</t>
  </si>
  <si>
    <t> 05</t>
  </si>
  <si>
    <t>Жилищное хозяйство</t>
  </si>
  <si>
    <t>05</t>
  </si>
  <si>
    <t>Региональные целевые программы</t>
  </si>
  <si>
    <t>5220000</t>
  </si>
  <si>
    <t>Коммунальное хозяйство</t>
  </si>
  <si>
    <t>Благоустройство</t>
  </si>
  <si>
    <t>Областная долгосрочная целевая программа "Развитие сети автомобильных дорог общего пользования в Ростовской области на 2010-2013 годы"</t>
  </si>
  <si>
    <t>5222700</t>
  </si>
  <si>
    <t>Бюджетные инвестиции</t>
  </si>
  <si>
    <t>003</t>
  </si>
  <si>
    <t>7955100</t>
  </si>
  <si>
    <t>Озеленение</t>
  </si>
  <si>
    <t>КУЛЬТУРА, КИНЕМАТОГРАФИЯ</t>
  </si>
  <si>
    <t> 08</t>
  </si>
  <si>
    <t>Культура</t>
  </si>
  <si>
    <t>08</t>
  </si>
  <si>
    <t>7955000</t>
  </si>
  <si>
    <t>ИТОГО:</t>
  </si>
  <si>
    <t>Мин</t>
  </si>
  <si>
    <t>951</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</si>
  <si>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</si>
  <si>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</si>
  <si>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</si>
  <si>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</si>
  <si>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100</t>
  </si>
  <si>
    <t>120</t>
  </si>
  <si>
    <t>121</t>
  </si>
  <si>
    <t>122</t>
  </si>
  <si>
    <t>Фонд оплаты труда и страховые взносы</t>
  </si>
  <si>
    <t>Иные выплаты персоналу, за исключением фонда оплаты труда</t>
  </si>
  <si>
    <t>540</t>
  </si>
  <si>
    <t>200</t>
  </si>
  <si>
    <t>240</t>
  </si>
  <si>
    <t>242</t>
  </si>
  <si>
    <t>244</t>
  </si>
  <si>
    <t>Закупка товаров, работ, услуг в сфере информационно-коммуникационных технологий</t>
  </si>
  <si>
    <t>800</t>
  </si>
  <si>
    <t>850</t>
  </si>
  <si>
    <t>852</t>
  </si>
  <si>
    <t>Иные бюджетные ассигнования</t>
  </si>
  <si>
    <t>Уплата налогов, сборов и иных платежей</t>
  </si>
  <si>
    <t>Уплата прочих налогов, сборов и иных платежей</t>
  </si>
  <si>
    <t>880</t>
  </si>
  <si>
    <t>Специальные расходы</t>
  </si>
  <si>
    <t>Иные расходы органов местного самоуправления на исполнение своих полномочий</t>
  </si>
  <si>
    <t>0925000</t>
  </si>
  <si>
    <t>Дорожное хозяйство (дорожные фонды)</t>
  </si>
  <si>
    <t>7955001</t>
  </si>
  <si>
    <t>7955002</t>
  </si>
  <si>
    <t>600</t>
  </si>
  <si>
    <t>610</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</si>
  <si>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</si>
  <si>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</si>
  <si>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t>
  </si>
  <si>
    <t>500</t>
  </si>
  <si>
    <t>Областная долгосрочная целевая программа «Развитие сети автомобильных дорог общего пользования в Ростовской области на 2010-2014 годы»</t>
  </si>
  <si>
    <t>5210100</t>
  </si>
  <si>
    <t>5210101</t>
  </si>
  <si>
    <t>Переселение граждан из жилищного фонда, признанного непригодным для проживания, аварийным и подлежащим сносу</t>
  </si>
  <si>
    <t>Плановый период</t>
  </si>
  <si>
    <t>Условно утверждённые расходы</t>
  </si>
  <si>
    <t>9990000</t>
  </si>
  <si>
    <t>243</t>
  </si>
  <si>
    <t>400</t>
  </si>
  <si>
    <t>450</t>
  </si>
  <si>
    <t>Бюджетные инвестиции иным юридическим лицам</t>
  </si>
  <si>
    <t>2013 год</t>
  </si>
  <si>
    <t>2014 год</t>
  </si>
  <si>
    <t>ФИЗИЧЕСКАЯ КУЛЬТУРА И СПОРТ</t>
  </si>
  <si>
    <t>11</t>
  </si>
  <si>
    <t>Массовый спорт</t>
  </si>
  <si>
    <t>7955400</t>
  </si>
  <si>
    <t>Долгосрочная целевая программа «Безопасность дорожного движения на территории  Ковылкинского сельского поселения на 2010 - 2014 годы»</t>
  </si>
  <si>
    <t xml:space="preserve">Долгосрочная целевая программа «Благоустройство  и охрана окружающей среды на территории Ковылкинского сельского поселения  на 2010-2014 годы» </t>
  </si>
  <si>
    <t>7955300</t>
  </si>
  <si>
    <t>7955301</t>
  </si>
  <si>
    <t>Организация и содержание мест захоронения</t>
  </si>
  <si>
    <t>7955302</t>
  </si>
  <si>
    <t>7955303</t>
  </si>
  <si>
    <t>Прочие мероприятия по благоустройству поселения</t>
  </si>
  <si>
    <t>Администрация Ковылкинского сельского поселения</t>
  </si>
  <si>
    <t xml:space="preserve">Долгосрочная целевая программа «Сохранение и развитие коммунального хозяйства на территории Ковылкинского сельского поселения на 2010  - 2014 годы» </t>
  </si>
  <si>
    <t>Закупка товаров, работ, услуг в целях капитального ремонта государственного (муниципального) имущества</t>
  </si>
  <si>
    <t>Финансовое обеспечение выполнения муниципального задания муниципальному бюджетному учреждению культуры "Центр культурного обслуживания"</t>
  </si>
  <si>
    <t>Уплата налога на имущество организаций и земельного налога</t>
  </si>
  <si>
    <t>851</t>
  </si>
  <si>
    <t xml:space="preserve">Финансовое обеспечение выполнения муниципального задания муниципальному бюджетному учреждению культуры "Центр культурного обслуживания"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</si>
  <si>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</si>
  <si>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</si>
  <si>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</si>
  <si>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</si>
  <si>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</si>
  <si>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Закупка товаров, работ, услуг в целях капитального ремонта  государственного (муниципального) имущества </t>
  </si>
  <si>
    <t>0926000</t>
  </si>
  <si>
    <t>Предоставление субсидий  государственным (муниципальным), автономным учреждениям и иным некоммерческим организациям</t>
  </si>
  <si>
    <t>Областная долгосрочная целевая программа «Развитие водоснабжения, водоотведения и очистки сточных вод Ростовской области» на 2012 - 2017 годы</t>
  </si>
  <si>
    <t>5224300</t>
  </si>
  <si>
    <t>Субсидии бюджетным учреждениям на иные цели</t>
  </si>
  <si>
    <t>612</t>
  </si>
  <si>
    <t>Распределение бюджетных ассигнований по разделам и подразделам, целевым статьям и видам расходов классификации расходов бюджета Ковылкинского сельского поселения Тацинского района на 2013 год</t>
  </si>
  <si>
    <t>изменения</t>
  </si>
  <si>
    <t>с учетом из-менений</t>
  </si>
  <si>
    <t>Распределение бюджетных ассигнований по разделам и подразделам, целевым статьям и видам расходов классификации расходов бюджета Ковылкинского сельского поселения Тацинского района на плановый период 2014 и 2015 годов</t>
  </si>
  <si>
    <t>2015 год</t>
  </si>
  <si>
    <t>Ведомственная структура расходов бюджета Ковылкинского сельского поселения Тацинского района на 2013 год</t>
  </si>
  <si>
    <t>+82.0</t>
  </si>
  <si>
    <t>+4.0</t>
  </si>
  <si>
    <t>+86.0</t>
  </si>
  <si>
    <t>+1.5</t>
  </si>
  <si>
    <t>+10.6</t>
  </si>
  <si>
    <t>+2.7</t>
  </si>
  <si>
    <t>0</t>
  </si>
  <si>
    <t>-6.4</t>
  </si>
  <si>
    <t>+3.0</t>
  </si>
  <si>
    <t>-325.3</t>
  </si>
  <si>
    <t>-271.1</t>
  </si>
  <si>
    <t>Ведомственная структура расходов бюджета Ковылкинского сельского поселения Тацинского района на плановый период 2014 и 2015 годов</t>
  </si>
  <si>
    <t>+321.2</t>
  </si>
  <si>
    <t>+111.5</t>
  </si>
  <si>
    <t>+107.5</t>
  </si>
  <si>
    <t>+2.0</t>
  </si>
  <si>
    <t>+219.7</t>
  </si>
  <si>
    <t>+181.3</t>
  </si>
  <si>
    <t>+209.1</t>
  </si>
  <si>
    <t>+185.0</t>
  </si>
  <si>
    <t>+3.7</t>
  </si>
  <si>
    <t>+1.4</t>
  </si>
  <si>
    <t>-6.1</t>
  </si>
  <si>
    <t>-390.3</t>
  </si>
  <si>
    <t>-4742.0</t>
  </si>
  <si>
    <t>-4651.2</t>
  </si>
  <si>
    <t>-90.8</t>
  </si>
  <si>
    <t>-83.0</t>
  </si>
  <si>
    <t>0700000</t>
  </si>
  <si>
    <t>0700500</t>
  </si>
  <si>
    <t>870</t>
  </si>
  <si>
    <t>Резервные фонды</t>
  </si>
  <si>
    <t>Резервные фонды местных администраций</t>
  </si>
  <si>
    <t>Иные межбюджетные ассигнования</t>
  </si>
  <si>
    <t>Резервные средства</t>
  </si>
  <si>
    <t>+15.0</t>
  </si>
  <si>
    <t>+236.6</t>
  </si>
  <si>
    <t>-78.3</t>
  </si>
  <si>
    <t>-391.8</t>
  </si>
  <si>
    <t>+238.6</t>
  </si>
  <si>
    <t>-151.7</t>
  </si>
  <si>
    <t>-4815.4</t>
  </si>
  <si>
    <t>+36.8</t>
  </si>
  <si>
    <t>-4890.3</t>
  </si>
  <si>
    <t>-148.3</t>
  </si>
  <si>
    <t>-65.3</t>
  </si>
  <si>
    <t>-16.8</t>
  </si>
  <si>
    <t>-23.0</t>
  </si>
  <si>
    <t>-25.5</t>
  </si>
  <si>
    <t>+328.0</t>
  </si>
  <si>
    <t>-18.4</t>
  </si>
  <si>
    <t>0928000</t>
  </si>
  <si>
    <t>Расходы, дополнительно зарезирвированные на реализацию Указов Президента Российской Федерации от 7 мая 2012 года №597 "О мероприятиях по реализации государственной социальной политики"  и от 1 июня 2012 года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</si>
  <si>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+181.4</t>
  </si>
  <si>
    <t>+502.6</t>
  </si>
  <si>
    <t>+4.7</t>
  </si>
  <si>
    <t>-3.2</t>
  </si>
  <si>
    <t>-4.8</t>
  </si>
  <si>
    <t>+6.2</t>
  </si>
  <si>
    <t>Областная долгосрочная целевая программа «Развитие сети автомобильных дорог общего пользования в Ростовской области на 2015-2020 годы»</t>
  </si>
  <si>
    <t>5225100</t>
  </si>
  <si>
    <t>Долгосрочная целевая программа «Безопасность дорожного движения на территории  Ковылкинского сельского поселения на 2010 - 2015 годы»</t>
  </si>
  <si>
    <t xml:space="preserve">Долгосрочная целевая программа «Благоустройство  и охрана окружающей среды на территории Ковылкинского сельского поселения  на 2010-2015 годы» </t>
  </si>
  <si>
    <t>Долгосрочная целевая программа «Сохранение и развитие культуры Ковылкинского сельского поселения на 2010-2015 годы»</t>
  </si>
  <si>
    <t>Долгосрочная целевая программа «Развитие физической культуры и спорта на территории Ковылкинского сельского поселения  на 2011-2015 годы»</t>
  </si>
  <si>
    <t xml:space="preserve">Долгосрочная целевая программа «Сохранение и развитие коммунального хозяйства на территории Ковылкинского сельского поселения на 2010  - 2015 годы» </t>
  </si>
  <si>
    <t>с учетом изменений</t>
  </si>
  <si>
    <t>формула</t>
  </si>
  <si>
    <t>+29.7</t>
  </si>
  <si>
    <t>+34.8</t>
  </si>
  <si>
    <t>+4.8</t>
  </si>
  <si>
    <t>+30</t>
  </si>
  <si>
    <t>+125.7</t>
  </si>
  <si>
    <t>+2.5</t>
  </si>
  <si>
    <t>+12.6</t>
  </si>
  <si>
    <t>-5.0</t>
  </si>
  <si>
    <t>-0.1</t>
  </si>
  <si>
    <t>-5.1</t>
  </si>
  <si>
    <t>+5.0</t>
  </si>
  <si>
    <t>+0.1</t>
  </si>
  <si>
    <t>+5.1</t>
  </si>
  <si>
    <t>Долгосрочная районная целевая программа «Модернизация объектов коммунальной инфраструктуры Тацинского района на 2010-2015 годы»</t>
  </si>
  <si>
    <t>7951700</t>
  </si>
  <si>
    <t>+483.1</t>
  </si>
  <si>
    <t>+556.4</t>
  </si>
  <si>
    <t>+553.7</t>
  </si>
  <si>
    <t>+106.3</t>
  </si>
  <si>
    <t>+90.8</t>
  </si>
  <si>
    <t>+15.5</t>
  </si>
  <si>
    <t>+462.5</t>
  </si>
  <si>
    <t>-90.5</t>
  </si>
  <si>
    <t>+553.0</t>
  </si>
  <si>
    <t>+183.3</t>
  </si>
  <si>
    <t>+91.4</t>
  </si>
  <si>
    <t>+167.9</t>
  </si>
  <si>
    <t>+6.8</t>
  </si>
  <si>
    <t>+0.4</t>
  </si>
  <si>
    <t>-1185.0</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</si>
  <si>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</si>
  <si>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Приложение  5</t>
  </si>
  <si>
    <t>Приложение № 6</t>
  </si>
  <si>
    <t xml:space="preserve"> к решению Собрания депутатов Ковылкинского сельского поселения  "О внесении изменений в решение Собрания депутатов Ковылкинского сельского поселения от 27.12.2012 г. № 14 "О бюджете Ковылкинского сельского поселения  Тацинского района на 2013 год и на плановый период 2014 и 2015 годов" от 22.04.2013 г. № 34</t>
  </si>
  <si>
    <t>Приложение 1</t>
  </si>
  <si>
    <t>Приложение 2</t>
  </si>
  <si>
    <t xml:space="preserve"> к решению Собрания депутатов Ковылкинского сельского поселения  "О внесении изменений в решение Собрания депутатов Ковылкинского сельского поселения от 27.12.2012 г. № 14 "О бюджете Ковылкинского сельского поселения  Тацинского района на 2013 год и на плановый период 2014 и 2015 годов" от 22.05.2013 г. № 38</t>
  </si>
  <si>
    <t>-7.1</t>
  </si>
  <si>
    <t>-4.6</t>
  </si>
  <si>
    <t>+178.7</t>
  </si>
  <si>
    <t>+229.2</t>
  </si>
  <si>
    <t>+40.9</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</si>
</sst>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s>
  <fonts count="32">
    <font>
      <sz val="10"/>
      <color indexed="8"/>
      <name val="MS Sans Serif"/>
      <family val="2"/>
    </font>
    <font>
      <sz val="10"/>
      <name val="Arial"/>
      <family val="0"/>
    </font>
    <font>
      <sz val="10"/>
      <name val="Times New Roman"/>
      <family val="1"/>
    </font>
    <font>
      <b/>
      <sz val="10"/>
      <name val="Times New Roman"/>
      <family val="1"/>
    </font>
    <font>
      <sz val="8"/>
      <name val="MS Sans Serif"/>
      <family val="2"/>
    </font>
    <font>
      <sz val="10"/>
      <name val="Arial Cyr"/>
      <family val="2"/>
    </font>
    <font>
      <sz val="11"/>
      <name val="Times New Roman"/>
      <family val="1"/>
    </font>
    <font>
      <b/>
      <sz val="12"/>
      <name val="Times New Roman"/>
      <family val="1"/>
    </font>
    <font>
      <b/>
      <sz val="10"/>
      <name val="Arial Cyr"/>
      <family val="2"/>
    </font>
    <font>
      <sz val="10"/>
      <name val="Times New Roman Cyr"/>
      <family val="1"/>
    </font>
    <font>
      <b/>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12"/>
      <name val="Times New Roman"/>
      <family val="1"/>
    </font>
    <font>
      <b/>
      <sz val="10"/>
      <color indexed="12"/>
      <name val="Times New Roman"/>
      <family val="1"/>
    </font>
    <font>
      <b/>
      <sz val="14"/>
      <name val="Times New Roman"/>
      <family val="1"/>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right style="medium"/>
      <top style="thin"/>
      <bottom style="thin"/>
    </border>
    <border>
      <left style="medium"/>
      <right style="thin"/>
      <top style="thin"/>
      <bottom style="thin"/>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thin">
        <color indexed="8"/>
      </right>
      <top style="thin">
        <color indexed="8"/>
      </top>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medium"/>
    </border>
    <border>
      <left style="thin">
        <color indexed="8"/>
      </left>
      <right style="medium"/>
      <top style="thin">
        <color indexed="8"/>
      </top>
      <bottom style="medium"/>
    </border>
    <border>
      <left style="thin"/>
      <right style="thin"/>
      <top style="medium"/>
      <bottom style="thin"/>
    </border>
    <border>
      <left>
        <color indexed="63"/>
      </left>
      <right style="medium"/>
      <top style="thin"/>
      <bottom style="thin"/>
    </border>
    <border>
      <left>
        <color indexed="63"/>
      </left>
      <right style="thin"/>
      <top style="thin"/>
      <bottom style="thin"/>
    </border>
    <border>
      <left style="thin">
        <color indexed="8"/>
      </left>
      <right>
        <color indexed="63"/>
      </right>
      <top style="thin">
        <color indexed="8"/>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thin"/>
      <top style="thin"/>
      <bottom>
        <color indexed="63"/>
      </bottom>
    </border>
    <border>
      <left>
        <color indexed="63"/>
      </left>
      <right style="medium"/>
      <top style="thin">
        <color indexed="8"/>
      </top>
      <bottom style="thin">
        <color indexed="8"/>
      </bottom>
    </border>
    <border>
      <left style="medium"/>
      <right style="thin"/>
      <top style="thin"/>
      <bottom style="mediu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right style="medium"/>
      <top style="medium"/>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medium">
        <color indexed="8"/>
      </top>
      <bottom style="thin">
        <color indexed="8"/>
      </bottom>
    </border>
    <border>
      <left style="medium"/>
      <right style="thin">
        <color indexed="8"/>
      </right>
      <top style="medium"/>
      <bottom style="thin">
        <color indexed="8"/>
      </bottom>
    </border>
    <border>
      <left style="medium"/>
      <right style="thin">
        <color indexed="8"/>
      </right>
      <top style="medium">
        <color indexed="8"/>
      </top>
      <bottom style="thin">
        <color indexed="8"/>
      </bottom>
    </border>
    <border>
      <left style="medium"/>
      <right style="thin">
        <color indexed="8"/>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style="thin"/>
    </border>
    <border>
      <left style="medium"/>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3" borderId="1" applyNumberFormat="0" applyAlignment="0" applyProtection="0"/>
    <xf numFmtId="0" fontId="14" fillId="2" borderId="2" applyNumberFormat="0" applyAlignment="0" applyProtection="0"/>
    <xf numFmtId="0" fontId="15" fillId="2" borderId="1" applyNumberFormat="0" applyAlignment="0" applyProtection="0"/>
    <xf numFmtId="44" fontId="1" fillId="0" borderId="0" applyFill="0" applyBorder="0" applyAlignment="0" applyProtection="0"/>
    <xf numFmtId="42" fontId="1" fillId="0" borderId="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4" borderId="7" applyNumberFormat="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15"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7" fillId="16" borderId="0" applyNumberFormat="0" applyBorder="0" applyAlignment="0" applyProtection="0"/>
  </cellStyleXfs>
  <cellXfs count="187">
    <xf numFmtId="0" fontId="0" fillId="0" borderId="0" xfId="0" applyAlignment="1">
      <alignment/>
    </xf>
    <xf numFmtId="0" fontId="2" fillId="0" borderId="10" xfId="0" applyFont="1" applyFill="1" applyBorder="1" applyAlignment="1">
      <alignment vertical="top" wrapText="1"/>
    </xf>
    <xf numFmtId="49" fontId="2" fillId="0"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164" fontId="2" fillId="0" borderId="12" xfId="0" applyNumberFormat="1" applyFont="1" applyFill="1" applyBorder="1" applyAlignment="1">
      <alignment horizontal="right" wrapText="1"/>
    </xf>
    <xf numFmtId="49" fontId="2" fillId="0" borderId="13" xfId="0" applyNumberFormat="1" applyFont="1" applyFill="1" applyBorder="1" applyAlignment="1">
      <alignment horizontal="right" wrapText="1"/>
    </xf>
    <xf numFmtId="49" fontId="3" fillId="0" borderId="13" xfId="0" applyNumberFormat="1" applyFont="1" applyFill="1" applyBorder="1" applyAlignment="1">
      <alignment horizontal="right" wrapText="1"/>
    </xf>
    <xf numFmtId="0" fontId="2" fillId="0" borderId="14" xfId="0" applyFont="1" applyFill="1" applyBorder="1" applyAlignment="1">
      <alignment vertical="top" wrapText="1"/>
    </xf>
    <xf numFmtId="0" fontId="3" fillId="0" borderId="10" xfId="0" applyFont="1" applyFill="1" applyBorder="1" applyAlignment="1">
      <alignment vertical="top" wrapText="1"/>
    </xf>
    <xf numFmtId="164" fontId="3" fillId="0" borderId="12" xfId="0" applyNumberFormat="1" applyFont="1" applyFill="1" applyBorder="1" applyAlignment="1">
      <alignment horizontal="right" wrapText="1"/>
    </xf>
    <xf numFmtId="0" fontId="3" fillId="0" borderId="14" xfId="0" applyFont="1" applyFill="1" applyBorder="1" applyAlignment="1">
      <alignment vertical="top" wrapText="1"/>
    </xf>
    <xf numFmtId="164" fontId="3" fillId="0" borderId="15" xfId="0" applyNumberFormat="1" applyFont="1" applyFill="1" applyBorder="1" applyAlignment="1">
      <alignment horizontal="right" wrapText="1"/>
    </xf>
    <xf numFmtId="0" fontId="3" fillId="0" borderId="16" xfId="0" applyFont="1" applyFill="1" applyBorder="1" applyAlignment="1">
      <alignment vertical="top" wrapText="1"/>
    </xf>
    <xf numFmtId="0" fontId="3" fillId="0" borderId="16" xfId="0" applyFont="1" applyFill="1" applyBorder="1" applyAlignment="1">
      <alignment/>
    </xf>
    <xf numFmtId="49" fontId="3" fillId="0" borderId="17" xfId="0" applyNumberFormat="1" applyFont="1" applyFill="1" applyBorder="1" applyAlignment="1">
      <alignment horizontal="right" wrapText="1"/>
    </xf>
    <xf numFmtId="49" fontId="3" fillId="0" borderId="17" xfId="0" applyNumberFormat="1" applyFont="1" applyFill="1" applyBorder="1" applyAlignment="1">
      <alignment horizontal="center" wrapText="1"/>
    </xf>
    <xf numFmtId="49" fontId="2" fillId="0" borderId="17" xfId="0" applyNumberFormat="1" applyFont="1" applyFill="1" applyBorder="1" applyAlignment="1">
      <alignment horizontal="right" wrapText="1"/>
    </xf>
    <xf numFmtId="0" fontId="2" fillId="0" borderId="0" xfId="0" applyFont="1" applyFill="1" applyAlignment="1">
      <alignment vertical="top"/>
    </xf>
    <xf numFmtId="0" fontId="2" fillId="0" borderId="0" xfId="0" applyFont="1" applyFill="1" applyAlignment="1">
      <alignment/>
    </xf>
    <xf numFmtId="164" fontId="5" fillId="0" borderId="0" xfId="0" applyNumberFormat="1" applyFont="1" applyFill="1" applyAlignment="1">
      <alignment/>
    </xf>
    <xf numFmtId="0" fontId="2" fillId="0" borderId="0" xfId="0" applyFont="1" applyFill="1" applyBorder="1" applyAlignment="1">
      <alignment horizontal="right" vertical="top"/>
    </xf>
    <xf numFmtId="0" fontId="5" fillId="0" borderId="0" xfId="0" applyFont="1" applyFill="1" applyAlignment="1">
      <alignment/>
    </xf>
    <xf numFmtId="0" fontId="6"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xf>
    <xf numFmtId="164" fontId="5" fillId="0" borderId="0" xfId="0" applyNumberFormat="1" applyFont="1" applyFill="1" applyAlignment="1">
      <alignment horizontal="right"/>
    </xf>
    <xf numFmtId="0" fontId="3" fillId="0" borderId="18" xfId="0" applyFont="1" applyFill="1" applyBorder="1" applyAlignment="1">
      <alignment horizontal="center"/>
    </xf>
    <xf numFmtId="0" fontId="8" fillId="0" borderId="0" xfId="0" applyFont="1" applyFill="1" applyAlignment="1">
      <alignment/>
    </xf>
    <xf numFmtId="49" fontId="3" fillId="0" borderId="14" xfId="0" applyNumberFormat="1" applyFont="1" applyFill="1" applyBorder="1" applyAlignment="1">
      <alignment vertical="top" wrapText="1"/>
    </xf>
    <xf numFmtId="49" fontId="8" fillId="0" borderId="0" xfId="0" applyNumberFormat="1" applyFont="1" applyFill="1" applyAlignment="1">
      <alignment/>
    </xf>
    <xf numFmtId="49" fontId="5" fillId="0" borderId="0" xfId="0" applyNumberFormat="1" applyFont="1" applyFill="1" applyAlignment="1">
      <alignment/>
    </xf>
    <xf numFmtId="49" fontId="3" fillId="0" borderId="19" xfId="0" applyNumberFormat="1" applyFont="1" applyFill="1" applyBorder="1" applyAlignment="1">
      <alignment horizontal="right" wrapText="1"/>
    </xf>
    <xf numFmtId="49" fontId="3" fillId="0" borderId="20" xfId="0" applyNumberFormat="1" applyFont="1" applyFill="1" applyBorder="1" applyAlignment="1">
      <alignment horizontal="right" wrapText="1"/>
    </xf>
    <xf numFmtId="49" fontId="3" fillId="0" borderId="21" xfId="0" applyNumberFormat="1" applyFont="1" applyFill="1" applyBorder="1" applyAlignment="1">
      <alignment horizontal="right" wrapText="1"/>
    </xf>
    <xf numFmtId="0" fontId="3" fillId="0" borderId="16" xfId="0" applyFont="1" applyFill="1" applyBorder="1" applyAlignment="1">
      <alignment wrapText="1"/>
    </xf>
    <xf numFmtId="0" fontId="3" fillId="0" borderId="22" xfId="0" applyFont="1" applyFill="1" applyBorder="1" applyAlignment="1">
      <alignment vertical="top" wrapText="1"/>
    </xf>
    <xf numFmtId="0" fontId="2" fillId="0" borderId="22" xfId="0" applyFont="1" applyFill="1" applyBorder="1" applyAlignment="1">
      <alignment vertical="top" wrapText="1"/>
    </xf>
    <xf numFmtId="0" fontId="3" fillId="0" borderId="16" xfId="0" applyFont="1" applyFill="1" applyBorder="1" applyAlignment="1">
      <alignment vertical="center" wrapText="1"/>
    </xf>
    <xf numFmtId="0" fontId="5" fillId="0" borderId="0" xfId="0" applyFont="1" applyFill="1" applyBorder="1" applyAlignment="1">
      <alignment vertical="top"/>
    </xf>
    <xf numFmtId="164" fontId="5"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9" fillId="0" borderId="0" xfId="0" applyFont="1" applyFill="1" applyAlignment="1">
      <alignment vertical="top"/>
    </xf>
    <xf numFmtId="0" fontId="9" fillId="0" borderId="0" xfId="0" applyFont="1" applyFill="1" applyAlignment="1">
      <alignment/>
    </xf>
    <xf numFmtId="0" fontId="3" fillId="0" borderId="18"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1" xfId="0" applyFont="1" applyFill="1" applyBorder="1" applyAlignment="1">
      <alignment horizontal="right" wrapText="1"/>
    </xf>
    <xf numFmtId="49" fontId="3" fillId="0" borderId="10" xfId="0" applyNumberFormat="1" applyFont="1" applyFill="1" applyBorder="1" applyAlignment="1">
      <alignment vertical="top" wrapText="1"/>
    </xf>
    <xf numFmtId="0" fontId="2" fillId="0" borderId="11" xfId="0" applyFont="1" applyFill="1" applyBorder="1" applyAlignment="1">
      <alignment horizontal="right" wrapText="1"/>
    </xf>
    <xf numFmtId="164" fontId="3" fillId="0" borderId="23" xfId="0" applyNumberFormat="1" applyFont="1" applyFill="1" applyBorder="1" applyAlignment="1">
      <alignment horizontal="right" wrapText="1"/>
    </xf>
    <xf numFmtId="49" fontId="2" fillId="0" borderId="20" xfId="0" applyNumberFormat="1" applyFont="1" applyFill="1" applyBorder="1" applyAlignment="1">
      <alignment horizontal="right" wrapText="1"/>
    </xf>
    <xf numFmtId="164" fontId="3" fillId="0" borderId="11" xfId="0" applyNumberFormat="1" applyFont="1" applyFill="1" applyBorder="1" applyAlignment="1">
      <alignment horizontal="right" wrapText="1"/>
    </xf>
    <xf numFmtId="164" fontId="2" fillId="0" borderId="23" xfId="0" applyNumberFormat="1" applyFont="1" applyFill="1" applyBorder="1" applyAlignment="1">
      <alignment horizontal="right" wrapText="1"/>
    </xf>
    <xf numFmtId="0" fontId="3" fillId="0" borderId="24" xfId="0" applyFont="1" applyFill="1" applyBorder="1" applyAlignment="1">
      <alignment vertical="top" wrapText="1"/>
    </xf>
    <xf numFmtId="49" fontId="2" fillId="0" borderId="25" xfId="0" applyNumberFormat="1" applyFont="1" applyFill="1" applyBorder="1" applyAlignment="1">
      <alignment horizontal="right" wrapText="1"/>
    </xf>
    <xf numFmtId="0" fontId="2" fillId="0" borderId="16" xfId="0" applyFont="1" applyFill="1" applyBorder="1" applyAlignment="1">
      <alignment vertical="top" wrapText="1"/>
    </xf>
    <xf numFmtId="0" fontId="7" fillId="0" borderId="0" xfId="0" applyFont="1" applyFill="1" applyBorder="1" applyAlignment="1">
      <alignment vertical="top" wrapText="1"/>
    </xf>
    <xf numFmtId="0" fontId="10" fillId="0" borderId="0" xfId="0" applyFont="1" applyFill="1" applyAlignment="1">
      <alignment vertical="top" wrapText="1"/>
    </xf>
    <xf numFmtId="0" fontId="3" fillId="0" borderId="26" xfId="0" applyFont="1" applyFill="1" applyBorder="1" applyAlignment="1">
      <alignment horizontal="center" vertical="top"/>
    </xf>
    <xf numFmtId="0" fontId="3" fillId="0" borderId="27" xfId="0" applyFont="1" applyFill="1" applyBorder="1" applyAlignment="1">
      <alignment horizontal="center"/>
    </xf>
    <xf numFmtId="164" fontId="3" fillId="0" borderId="28" xfId="0" applyNumberFormat="1" applyFont="1" applyFill="1" applyBorder="1" applyAlignment="1">
      <alignment horizontal="center"/>
    </xf>
    <xf numFmtId="0" fontId="3" fillId="0" borderId="29" xfId="0" applyFont="1" applyFill="1" applyBorder="1" applyAlignment="1">
      <alignment horizontal="center" vertical="top"/>
    </xf>
    <xf numFmtId="0" fontId="3" fillId="0" borderId="30" xfId="0" applyNumberFormat="1" applyFont="1" applyFill="1" applyBorder="1" applyAlignment="1">
      <alignment horizontal="center"/>
    </xf>
    <xf numFmtId="164" fontId="3" fillId="0" borderId="31" xfId="0" applyNumberFormat="1" applyFont="1" applyFill="1" applyBorder="1" applyAlignment="1">
      <alignment horizontal="right" wrapText="1"/>
    </xf>
    <xf numFmtId="0" fontId="3" fillId="0" borderId="17" xfId="0" applyFont="1" applyFill="1" applyBorder="1" applyAlignment="1">
      <alignment/>
    </xf>
    <xf numFmtId="49" fontId="28" fillId="0" borderId="13" xfId="0" applyNumberFormat="1" applyFont="1" applyFill="1" applyBorder="1" applyAlignment="1">
      <alignment horizontal="right" wrapText="1"/>
    </xf>
    <xf numFmtId="49" fontId="28" fillId="0" borderId="17" xfId="0" applyNumberFormat="1" applyFont="1" applyFill="1" applyBorder="1" applyAlignment="1">
      <alignment horizontal="right" wrapText="1"/>
    </xf>
    <xf numFmtId="0" fontId="28" fillId="0" borderId="16" xfId="0" applyFont="1" applyFill="1" applyBorder="1" applyAlignment="1">
      <alignment/>
    </xf>
    <xf numFmtId="164" fontId="28" fillId="0" borderId="12" xfId="0" applyNumberFormat="1" applyFont="1" applyFill="1" applyBorder="1" applyAlignment="1">
      <alignment horizontal="right" wrapText="1"/>
    </xf>
    <xf numFmtId="0" fontId="5" fillId="0" borderId="0" xfId="0" applyFont="1" applyFill="1" applyBorder="1" applyAlignment="1">
      <alignment/>
    </xf>
    <xf numFmtId="0" fontId="3" fillId="0" borderId="17" xfId="0" applyFont="1" applyFill="1" applyBorder="1" applyAlignment="1">
      <alignment horizontal="center" vertical="center" wrapText="1"/>
    </xf>
    <xf numFmtId="0" fontId="9" fillId="0" borderId="32" xfId="0" applyFont="1" applyFill="1" applyBorder="1" applyAlignment="1">
      <alignment/>
    </xf>
    <xf numFmtId="164" fontId="9" fillId="0" borderId="32" xfId="0" applyNumberFormat="1" applyFont="1" applyFill="1" applyBorder="1" applyAlignment="1">
      <alignment/>
    </xf>
    <xf numFmtId="0" fontId="3" fillId="0" borderId="15" xfId="0" applyFont="1" applyFill="1" applyBorder="1" applyAlignment="1">
      <alignment horizontal="center" vertical="center" wrapText="1"/>
    </xf>
    <xf numFmtId="49" fontId="3" fillId="0" borderId="33" xfId="0" applyNumberFormat="1" applyFont="1" applyFill="1" applyBorder="1" applyAlignment="1">
      <alignment horizontal="center" vertical="center"/>
    </xf>
    <xf numFmtId="164" fontId="3" fillId="0" borderId="13" xfId="0" applyNumberFormat="1" applyFont="1" applyFill="1" applyBorder="1" applyAlignment="1">
      <alignment horizontal="right" wrapText="1"/>
    </xf>
    <xf numFmtId="164" fontId="2" fillId="0" borderId="13" xfId="0" applyNumberFormat="1" applyFont="1" applyFill="1" applyBorder="1" applyAlignment="1">
      <alignment horizontal="right" wrapText="1"/>
    </xf>
    <xf numFmtId="164" fontId="3" fillId="0" borderId="34" xfId="0" applyNumberFormat="1" applyFont="1" applyFill="1" applyBorder="1" applyAlignment="1">
      <alignment horizontal="right" wrapText="1"/>
    </xf>
    <xf numFmtId="164" fontId="2" fillId="0" borderId="34" xfId="0" applyNumberFormat="1" applyFont="1" applyFill="1" applyBorder="1" applyAlignment="1">
      <alignment horizontal="right" wrapText="1"/>
    </xf>
    <xf numFmtId="164" fontId="3" fillId="0" borderId="35" xfId="0" applyNumberFormat="1" applyFont="1" applyFill="1" applyBorder="1" applyAlignment="1">
      <alignment horizontal="right" wrapText="1"/>
    </xf>
    <xf numFmtId="164" fontId="2" fillId="0" borderId="35" xfId="0" applyNumberFormat="1" applyFont="1" applyFill="1" applyBorder="1" applyAlignment="1">
      <alignment horizontal="right" wrapText="1"/>
    </xf>
    <xf numFmtId="49" fontId="3" fillId="0" borderId="36" xfId="0" applyNumberFormat="1" applyFont="1" applyFill="1" applyBorder="1" applyAlignment="1">
      <alignment horizontal="right" wrapText="1"/>
    </xf>
    <xf numFmtId="0" fontId="3" fillId="0" borderId="37" xfId="0" applyFont="1" applyFill="1" applyBorder="1" applyAlignment="1">
      <alignment horizontal="center" vertical="center"/>
    </xf>
    <xf numFmtId="0" fontId="3" fillId="0" borderId="38"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164" fontId="3" fillId="0" borderId="39" xfId="0" applyNumberFormat="1" applyFont="1" applyFill="1" applyBorder="1" applyAlignment="1">
      <alignment horizontal="right" wrapText="1"/>
    </xf>
    <xf numFmtId="164" fontId="2" fillId="0" borderId="39" xfId="0" applyNumberFormat="1" applyFont="1" applyFill="1" applyBorder="1" applyAlignment="1">
      <alignment horizontal="right" wrapText="1"/>
    </xf>
    <xf numFmtId="0" fontId="3" fillId="0" borderId="40" xfId="0" applyFont="1" applyFill="1" applyBorder="1" applyAlignment="1">
      <alignment vertical="top" wrapText="1"/>
    </xf>
    <xf numFmtId="164" fontId="3" fillId="0" borderId="41" xfId="0" applyNumberFormat="1" applyFont="1" applyFill="1" applyBorder="1" applyAlignment="1">
      <alignment horizontal="right" wrapText="1"/>
    </xf>
    <xf numFmtId="0" fontId="2" fillId="0" borderId="40" xfId="0" applyFont="1" applyFill="1" applyBorder="1" applyAlignment="1">
      <alignment vertical="top" wrapText="1"/>
    </xf>
    <xf numFmtId="164" fontId="2" fillId="0" borderId="41" xfId="0" applyNumberFormat="1" applyFont="1" applyFill="1" applyBorder="1" applyAlignment="1">
      <alignment horizontal="right" wrapText="1"/>
    </xf>
    <xf numFmtId="0" fontId="3" fillId="0" borderId="42" xfId="0" applyFont="1" applyFill="1" applyBorder="1" applyAlignment="1">
      <alignment vertical="top" wrapText="1"/>
    </xf>
    <xf numFmtId="0" fontId="3" fillId="0" borderId="36" xfId="0" applyFont="1" applyFill="1" applyBorder="1" applyAlignment="1">
      <alignment vertical="top" wrapText="1"/>
    </xf>
    <xf numFmtId="49" fontId="2" fillId="0" borderId="36" xfId="0" applyNumberFormat="1" applyFont="1" applyFill="1" applyBorder="1" applyAlignment="1">
      <alignment horizontal="right" wrapText="1"/>
    </xf>
    <xf numFmtId="164" fontId="3" fillId="0" borderId="43" xfId="0" applyNumberFormat="1" applyFont="1" applyFill="1" applyBorder="1" applyAlignment="1">
      <alignment horizontal="right" wrapText="1"/>
    </xf>
    <xf numFmtId="0" fontId="3" fillId="0" borderId="1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3" xfId="0" applyFont="1" applyFill="1" applyBorder="1" applyAlignment="1">
      <alignment horizontal="center" vertical="center"/>
    </xf>
    <xf numFmtId="49" fontId="3" fillId="0" borderId="35" xfId="0" applyNumberFormat="1" applyFont="1" applyFill="1" applyBorder="1" applyAlignment="1">
      <alignment horizontal="right" wrapText="1"/>
    </xf>
    <xf numFmtId="49" fontId="2" fillId="0" borderId="35" xfId="0" applyNumberFormat="1" applyFont="1" applyFill="1" applyBorder="1" applyAlignment="1">
      <alignment horizontal="right" wrapText="1"/>
    </xf>
    <xf numFmtId="164" fontId="3" fillId="0" borderId="0" xfId="0" applyNumberFormat="1" applyFont="1" applyFill="1" applyBorder="1" applyAlignment="1">
      <alignment horizontal="center" wrapText="1"/>
    </xf>
    <xf numFmtId="164" fontId="2" fillId="0" borderId="36" xfId="0" applyNumberFormat="1" applyFont="1" applyFill="1" applyBorder="1" applyAlignment="1">
      <alignment horizontal="right" wrapText="1"/>
    </xf>
    <xf numFmtId="0" fontId="3" fillId="0" borderId="17" xfId="0" applyFont="1" applyFill="1" applyBorder="1" applyAlignment="1">
      <alignment horizontal="right" wrapText="1"/>
    </xf>
    <xf numFmtId="164" fontId="3" fillId="0" borderId="17" xfId="0" applyNumberFormat="1" applyFont="1" applyFill="1" applyBorder="1" applyAlignment="1">
      <alignment horizontal="right" wrapText="1"/>
    </xf>
    <xf numFmtId="0" fontId="2" fillId="0" borderId="17" xfId="0" applyFont="1" applyFill="1" applyBorder="1" applyAlignment="1">
      <alignment horizontal="right" wrapText="1"/>
    </xf>
    <xf numFmtId="164" fontId="2" fillId="0" borderId="17" xfId="0" applyNumberFormat="1" applyFont="1" applyFill="1" applyBorder="1" applyAlignment="1">
      <alignment horizontal="right" wrapText="1"/>
    </xf>
    <xf numFmtId="164" fontId="29" fillId="0" borderId="12" xfId="0" applyNumberFormat="1" applyFont="1" applyFill="1" applyBorder="1" applyAlignment="1">
      <alignment horizontal="right" wrapText="1"/>
    </xf>
    <xf numFmtId="0" fontId="3" fillId="0" borderId="16" xfId="0" applyNumberFormat="1" applyFont="1" applyFill="1" applyBorder="1" applyAlignment="1">
      <alignment vertical="top" wrapText="1"/>
    </xf>
    <xf numFmtId="0" fontId="30" fillId="0" borderId="10" xfId="0" applyFont="1" applyFill="1" applyBorder="1" applyAlignment="1">
      <alignment vertical="top" wrapText="1"/>
    </xf>
    <xf numFmtId="49" fontId="30" fillId="0" borderId="11" xfId="0" applyNumberFormat="1" applyFont="1" applyFill="1" applyBorder="1" applyAlignment="1">
      <alignment horizontal="right" wrapText="1"/>
    </xf>
    <xf numFmtId="164" fontId="30" fillId="0" borderId="12" xfId="0" applyNumberFormat="1" applyFont="1" applyFill="1" applyBorder="1" applyAlignment="1">
      <alignment horizontal="right" wrapText="1"/>
    </xf>
    <xf numFmtId="49" fontId="30" fillId="0" borderId="17" xfId="0" applyNumberFormat="1" applyFont="1" applyFill="1" applyBorder="1" applyAlignment="1">
      <alignment horizontal="right" wrapText="1"/>
    </xf>
    <xf numFmtId="0" fontId="29" fillId="0" borderId="10" xfId="0" applyFont="1" applyFill="1" applyBorder="1" applyAlignment="1">
      <alignment vertical="top" wrapText="1"/>
    </xf>
    <xf numFmtId="49" fontId="29" fillId="0" borderId="11" xfId="0" applyNumberFormat="1" applyFont="1" applyFill="1" applyBorder="1" applyAlignment="1">
      <alignment horizontal="right" wrapText="1"/>
    </xf>
    <xf numFmtId="0" fontId="31" fillId="0" borderId="0" xfId="0" applyFont="1" applyFill="1" applyAlignment="1">
      <alignment horizontal="center" vertical="top" wrapText="1"/>
    </xf>
    <xf numFmtId="0" fontId="3" fillId="0" borderId="33" xfId="0" applyFont="1" applyFill="1" applyBorder="1" applyAlignment="1">
      <alignment horizontal="center"/>
    </xf>
    <xf numFmtId="0" fontId="3" fillId="0" borderId="37" xfId="0" applyFont="1" applyFill="1" applyBorder="1" applyAlignment="1">
      <alignment horizontal="center" vertical="top"/>
    </xf>
    <xf numFmtId="0" fontId="3" fillId="0" borderId="17" xfId="0" applyNumberFormat="1" applyFont="1" applyFill="1" applyBorder="1" applyAlignment="1">
      <alignment horizontal="center"/>
    </xf>
    <xf numFmtId="0" fontId="3" fillId="0" borderId="15" xfId="0" applyNumberFormat="1" applyFont="1" applyFill="1" applyBorder="1" applyAlignment="1">
      <alignment horizontal="center"/>
    </xf>
    <xf numFmtId="0" fontId="3" fillId="0" borderId="15" xfId="0" applyFont="1" applyFill="1" applyBorder="1" applyAlignment="1">
      <alignment horizontal="center"/>
    </xf>
    <xf numFmtId="164" fontId="2" fillId="0" borderId="15" xfId="0" applyNumberFormat="1" applyFont="1" applyFill="1" applyBorder="1" applyAlignment="1">
      <alignment/>
    </xf>
    <xf numFmtId="164" fontId="2" fillId="0" borderId="15" xfId="0" applyNumberFormat="1" applyFont="1" applyFill="1" applyBorder="1" applyAlignment="1">
      <alignment horizontal="right"/>
    </xf>
    <xf numFmtId="164" fontId="2" fillId="0" borderId="15" xfId="0" applyNumberFormat="1" applyFont="1" applyFill="1" applyBorder="1" applyAlignment="1">
      <alignment horizontal="right" wrapText="1"/>
    </xf>
    <xf numFmtId="164" fontId="2" fillId="0" borderId="45" xfId="0" applyNumberFormat="1" applyFont="1" applyFill="1" applyBorder="1" applyAlignment="1">
      <alignment horizontal="right" wrapText="1"/>
    </xf>
    <xf numFmtId="164" fontId="3" fillId="0" borderId="15" xfId="0" applyNumberFormat="1" applyFont="1" applyFill="1" applyBorder="1" applyAlignment="1">
      <alignment/>
    </xf>
    <xf numFmtId="165" fontId="5" fillId="0" borderId="0" xfId="0" applyNumberFormat="1" applyFont="1" applyFill="1" applyAlignment="1">
      <alignment/>
    </xf>
    <xf numFmtId="0" fontId="3" fillId="0" borderId="17" xfId="0" applyFont="1" applyBorder="1" applyAlignment="1">
      <alignment wrapText="1"/>
    </xf>
    <xf numFmtId="49" fontId="3" fillId="0" borderId="46" xfId="0" applyNumberFormat="1" applyFont="1" applyFill="1" applyBorder="1" applyAlignment="1">
      <alignment horizontal="right" wrapText="1"/>
    </xf>
    <xf numFmtId="0" fontId="3" fillId="0" borderId="37" xfId="0" applyFont="1" applyFill="1" applyBorder="1" applyAlignment="1">
      <alignment vertical="top" wrapText="1"/>
    </xf>
    <xf numFmtId="49" fontId="2" fillId="0" borderId="47" xfId="0" applyNumberFormat="1" applyFont="1" applyFill="1" applyBorder="1" applyAlignment="1">
      <alignment horizontal="right" wrapText="1"/>
    </xf>
    <xf numFmtId="164" fontId="3" fillId="0" borderId="48" xfId="0" applyNumberFormat="1" applyFont="1" applyFill="1" applyBorder="1" applyAlignment="1">
      <alignment horizontal="right" wrapText="1"/>
    </xf>
    <xf numFmtId="164" fontId="3" fillId="0" borderId="49"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164" fontId="9" fillId="0" borderId="0" xfId="0" applyNumberFormat="1" applyFont="1" applyFill="1" applyAlignment="1">
      <alignment/>
    </xf>
    <xf numFmtId="0" fontId="3" fillId="0" borderId="50" xfId="0" applyFont="1" applyFill="1" applyBorder="1" applyAlignment="1">
      <alignment horizontal="center" vertical="center"/>
    </xf>
    <xf numFmtId="0" fontId="3" fillId="0" borderId="16" xfId="0" applyFont="1" applyFill="1" applyBorder="1" applyAlignment="1">
      <alignment horizontal="center" vertical="center"/>
    </xf>
    <xf numFmtId="164" fontId="3" fillId="0" borderId="17"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164" fontId="3" fillId="0" borderId="51" xfId="0" applyNumberFormat="1" applyFont="1" applyFill="1" applyBorder="1" applyAlignment="1">
      <alignment horizontal="right" wrapText="1"/>
    </xf>
    <xf numFmtId="49" fontId="3" fillId="0" borderId="48" xfId="0" applyNumberFormat="1" applyFont="1" applyFill="1" applyBorder="1" applyAlignment="1">
      <alignment horizontal="right" wrapText="1"/>
    </xf>
    <xf numFmtId="0" fontId="3" fillId="0" borderId="16" xfId="0" applyFont="1" applyFill="1" applyBorder="1" applyAlignment="1">
      <alignment horizontal="left" vertical="top" wrapText="1"/>
    </xf>
    <xf numFmtId="49" fontId="3" fillId="0" borderId="16" xfId="0" applyNumberFormat="1" applyFont="1" applyFill="1" applyBorder="1" applyAlignment="1">
      <alignment vertical="top" wrapText="1"/>
    </xf>
    <xf numFmtId="49" fontId="3" fillId="0" borderId="18"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0" fontId="2" fillId="0" borderId="51" xfId="0" applyFont="1" applyFill="1" applyBorder="1" applyAlignment="1">
      <alignment horizontal="right" wrapText="1"/>
    </xf>
    <xf numFmtId="0" fontId="3" fillId="0" borderId="16" xfId="0" applyFont="1" applyBorder="1" applyAlignment="1">
      <alignment wrapText="1"/>
    </xf>
    <xf numFmtId="164" fontId="2" fillId="0" borderId="51" xfId="0" applyNumberFormat="1" applyFont="1" applyFill="1" applyBorder="1" applyAlignment="1">
      <alignment horizontal="right" wrapText="1"/>
    </xf>
    <xf numFmtId="164" fontId="3" fillId="0" borderId="45" xfId="0" applyNumberFormat="1" applyFont="1" applyFill="1" applyBorder="1" applyAlignment="1">
      <alignment horizontal="right" wrapText="1"/>
    </xf>
    <xf numFmtId="49" fontId="3" fillId="0" borderId="35" xfId="0" applyNumberFormat="1" applyFont="1" applyFill="1" applyBorder="1" applyAlignment="1">
      <alignment horizontal="center" wrapText="1"/>
    </xf>
    <xf numFmtId="164" fontId="3" fillId="0" borderId="52" xfId="0" applyNumberFormat="1" applyFont="1" applyFill="1" applyBorder="1" applyAlignment="1">
      <alignment horizontal="right" wrapText="1"/>
    </xf>
    <xf numFmtId="164" fontId="2" fillId="0" borderId="52" xfId="0" applyNumberFormat="1" applyFont="1" applyFill="1" applyBorder="1" applyAlignment="1">
      <alignment horizontal="right" wrapText="1"/>
    </xf>
    <xf numFmtId="0" fontId="3" fillId="0" borderId="53" xfId="0" applyFont="1" applyFill="1" applyBorder="1" applyAlignment="1">
      <alignment vertical="top" wrapText="1"/>
    </xf>
    <xf numFmtId="0" fontId="3" fillId="0" borderId="48" xfId="0" applyFont="1" applyFill="1" applyBorder="1" applyAlignment="1">
      <alignment vertical="top" wrapText="1"/>
    </xf>
    <xf numFmtId="49" fontId="2" fillId="0" borderId="48" xfId="0" applyNumberFormat="1" applyFont="1" applyFill="1" applyBorder="1" applyAlignment="1">
      <alignment horizontal="right" wrapText="1"/>
    </xf>
    <xf numFmtId="164" fontId="2" fillId="0" borderId="48" xfId="0" applyNumberFormat="1" applyFont="1" applyFill="1" applyBorder="1" applyAlignment="1">
      <alignment horizontal="right" wrapText="1"/>
    </xf>
    <xf numFmtId="0" fontId="3" fillId="0" borderId="54" xfId="0" applyFont="1" applyFill="1" applyBorder="1" applyAlignment="1">
      <alignment horizontal="center"/>
    </xf>
    <xf numFmtId="0" fontId="3" fillId="0" borderId="18" xfId="0" applyFont="1" applyFill="1" applyBorder="1" applyAlignment="1">
      <alignment horizontal="center"/>
    </xf>
    <xf numFmtId="0" fontId="3" fillId="0" borderId="55" xfId="0" applyFont="1" applyFill="1" applyBorder="1" applyAlignment="1">
      <alignment horizontal="center"/>
    </xf>
    <xf numFmtId="164" fontId="29" fillId="0" borderId="39" xfId="0" applyNumberFormat="1" applyFont="1" applyFill="1" applyBorder="1" applyAlignment="1">
      <alignment horizontal="right" wrapText="1"/>
    </xf>
    <xf numFmtId="0" fontId="7" fillId="0" borderId="0" xfId="0" applyFont="1" applyFill="1" applyBorder="1" applyAlignment="1">
      <alignment horizontal="center" vertical="top" wrapText="1"/>
    </xf>
    <xf numFmtId="0" fontId="2" fillId="0" borderId="0" xfId="0" applyFont="1" applyFill="1" applyBorder="1" applyAlignment="1">
      <alignment horizontal="right" vertical="center" wrapText="1"/>
    </xf>
    <xf numFmtId="0" fontId="3" fillId="0" borderId="44" xfId="0" applyFont="1" applyFill="1" applyBorder="1" applyAlignment="1">
      <alignment horizontal="center" vertical="center"/>
    </xf>
    <xf numFmtId="0" fontId="3" fillId="0" borderId="56" xfId="0" applyFont="1" applyFill="1" applyBorder="1" applyAlignment="1">
      <alignment horizontal="center" vertical="center"/>
    </xf>
    <xf numFmtId="0" fontId="2" fillId="0" borderId="0" xfId="0" applyFont="1" applyFill="1" applyBorder="1" applyAlignment="1">
      <alignment horizontal="right" vertical="top"/>
    </xf>
    <xf numFmtId="164" fontId="2" fillId="0" borderId="0" xfId="0" applyNumberFormat="1" applyFont="1" applyFill="1" applyBorder="1" applyAlignment="1">
      <alignment horizontal="right" vertical="center" wrapText="1"/>
    </xf>
    <xf numFmtId="0" fontId="3" fillId="0" borderId="5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2" fillId="0" borderId="0" xfId="0" applyNumberFormat="1" applyFont="1" applyFill="1" applyBorder="1" applyAlignment="1">
      <alignment horizontal="right" vertical="top" wrapText="1"/>
    </xf>
    <xf numFmtId="0" fontId="3" fillId="0" borderId="62" xfId="0" applyFont="1" applyFill="1" applyBorder="1" applyAlignment="1">
      <alignment horizontal="center" vertical="top"/>
    </xf>
    <xf numFmtId="0" fontId="3" fillId="0" borderId="37" xfId="0" applyFont="1" applyFill="1" applyBorder="1" applyAlignment="1">
      <alignment horizontal="center" vertical="top"/>
    </xf>
    <xf numFmtId="0" fontId="3" fillId="0" borderId="33" xfId="0" applyFont="1" applyFill="1" applyBorder="1" applyAlignment="1">
      <alignment horizontal="center"/>
    </xf>
    <xf numFmtId="164" fontId="3" fillId="0" borderId="44" xfId="0" applyNumberFormat="1" applyFont="1" applyFill="1" applyBorder="1" applyAlignment="1">
      <alignment horizontal="center"/>
    </xf>
    <xf numFmtId="164" fontId="3" fillId="0" borderId="56" xfId="0" applyNumberFormat="1" applyFont="1" applyFill="1" applyBorder="1" applyAlignment="1">
      <alignment horizont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164" fontId="2" fillId="0" borderId="0" xfId="0" applyNumberFormat="1" applyFont="1" applyFill="1" applyBorder="1" applyAlignment="1">
      <alignment horizontal="right" wrapText="1"/>
    </xf>
    <xf numFmtId="0" fontId="3" fillId="0" borderId="5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6" xfId="0" applyFont="1" applyFill="1" applyBorder="1" applyAlignment="1">
      <alignment horizontal="center" vertical="center"/>
    </xf>
    <xf numFmtId="0" fontId="30" fillId="0" borderId="11" xfId="0" applyFont="1" applyFill="1" applyBorder="1" applyAlignment="1">
      <alignment horizontal="right" wrapText="1"/>
    </xf>
    <xf numFmtId="49" fontId="30" fillId="0" borderId="19" xfId="0" applyNumberFormat="1" applyFont="1" applyFill="1" applyBorder="1" applyAlignment="1">
      <alignment horizontal="right" wrapText="1"/>
    </xf>
    <xf numFmtId="49" fontId="30"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O175"/>
  <sheetViews>
    <sheetView zoomScaleSheetLayoutView="100" zoomScalePageLayoutView="0" workbookViewId="0" topLeftCell="A1">
      <pane ySplit="12" topLeftCell="BM169" activePane="bottomLeft" state="frozen"/>
      <selection pane="topLeft" activeCell="A1" sqref="A1"/>
      <selection pane="bottomLeft" activeCell="A177" sqref="A177"/>
    </sheetView>
  </sheetViews>
  <sheetFormatPr defaultColWidth="9.140625" defaultRowHeight="12.75"/>
  <cols>
    <col min="1" max="1" width="61.7109375" style="23" customWidth="1"/>
    <col min="2" max="3" width="4.7109375" style="24" customWidth="1"/>
    <col min="4" max="4" width="8.7109375" style="24" customWidth="1"/>
    <col min="5" max="5" width="4.7109375" style="24" customWidth="1"/>
    <col min="6" max="6" width="11.140625" style="19" customWidth="1"/>
    <col min="7" max="8" width="9.00390625" style="21" customWidth="1"/>
    <col min="9" max="9" width="9.140625" style="21" customWidth="1"/>
    <col min="10" max="10" width="9.00390625" style="21" customWidth="1"/>
    <col min="11" max="16384" width="9.140625" style="21" customWidth="1"/>
  </cols>
  <sheetData>
    <row r="1" spans="1:6" ht="12.75">
      <c r="A1" s="17"/>
      <c r="B1" s="18"/>
      <c r="C1" s="18"/>
      <c r="D1" s="18"/>
      <c r="E1" s="18"/>
      <c r="F1" s="20" t="s">
        <v>254</v>
      </c>
    </row>
    <row r="2" spans="1:6" ht="12.75">
      <c r="A2" s="159" t="s">
        <v>256</v>
      </c>
      <c r="B2" s="159"/>
      <c r="C2" s="159"/>
      <c r="D2" s="159"/>
      <c r="E2" s="159"/>
      <c r="F2" s="159"/>
    </row>
    <row r="3" spans="1:6" ht="12.75">
      <c r="A3" s="159"/>
      <c r="B3" s="159"/>
      <c r="C3" s="159"/>
      <c r="D3" s="159"/>
      <c r="E3" s="159"/>
      <c r="F3" s="159"/>
    </row>
    <row r="4" spans="1:7" ht="12.75">
      <c r="A4" s="159"/>
      <c r="B4" s="159"/>
      <c r="C4" s="159"/>
      <c r="D4" s="159"/>
      <c r="E4" s="159"/>
      <c r="F4" s="159"/>
      <c r="G4" s="17"/>
    </row>
    <row r="5" spans="1:6" ht="12.75">
      <c r="A5" s="159"/>
      <c r="B5" s="159"/>
      <c r="C5" s="159"/>
      <c r="D5" s="159"/>
      <c r="E5" s="159"/>
      <c r="F5" s="159"/>
    </row>
    <row r="6" spans="1:6" ht="12.75">
      <c r="A6" s="159"/>
      <c r="B6" s="159"/>
      <c r="C6" s="159"/>
      <c r="D6" s="159"/>
      <c r="E6" s="159"/>
      <c r="F6" s="159"/>
    </row>
    <row r="7" spans="1:6" ht="17.25" customHeight="1">
      <c r="A7" s="22"/>
      <c r="B7" s="22"/>
      <c r="C7" s="22"/>
      <c r="D7" s="22"/>
      <c r="E7" s="22"/>
      <c r="F7" s="22"/>
    </row>
    <row r="8" spans="1:7" ht="54" customHeight="1">
      <c r="A8" s="158" t="s">
        <v>146</v>
      </c>
      <c r="B8" s="158"/>
      <c r="C8" s="158"/>
      <c r="D8" s="158"/>
      <c r="E8" s="158"/>
      <c r="F8" s="158"/>
      <c r="G8" s="55"/>
    </row>
    <row r="9" spans="1:6" ht="13.5" customHeight="1">
      <c r="A9" s="158"/>
      <c r="B9" s="158"/>
      <c r="C9" s="158"/>
      <c r="D9" s="158"/>
      <c r="E9" s="158"/>
      <c r="F9" s="158"/>
    </row>
    <row r="10" spans="1:6" ht="1.5" customHeight="1">
      <c r="A10" s="56"/>
      <c r="B10" s="56"/>
      <c r="C10" s="56"/>
      <c r="D10" s="56"/>
      <c r="E10" s="56"/>
      <c r="F10" s="56"/>
    </row>
    <row r="11" spans="1:6" ht="13.5" customHeight="1">
      <c r="A11" s="57" t="s">
        <v>1</v>
      </c>
      <c r="B11" s="58" t="s">
        <v>2</v>
      </c>
      <c r="C11" s="58" t="s">
        <v>3</v>
      </c>
      <c r="D11" s="58" t="s">
        <v>4</v>
      </c>
      <c r="E11" s="58" t="s">
        <v>5</v>
      </c>
      <c r="F11" s="59" t="s">
        <v>6</v>
      </c>
    </row>
    <row r="12" spans="1:6" ht="13.5" customHeight="1">
      <c r="A12" s="60">
        <v>1</v>
      </c>
      <c r="B12" s="26">
        <v>2</v>
      </c>
      <c r="C12" s="26">
        <v>3</v>
      </c>
      <c r="D12" s="26">
        <v>4</v>
      </c>
      <c r="E12" s="26">
        <v>5</v>
      </c>
      <c r="F12" s="61">
        <v>6</v>
      </c>
    </row>
    <row r="13" spans="1:6" ht="13.5" customHeight="1">
      <c r="A13" s="8" t="s">
        <v>7</v>
      </c>
      <c r="B13" s="3" t="s">
        <v>8</v>
      </c>
      <c r="C13" s="3" t="s">
        <v>9</v>
      </c>
      <c r="D13" s="3" t="s">
        <v>9</v>
      </c>
      <c r="E13" s="3" t="s">
        <v>9</v>
      </c>
      <c r="F13" s="9">
        <f>F14+F26+F50+F21+F55</f>
        <v>3682.9</v>
      </c>
    </row>
    <row r="14" spans="1:6" ht="27.75" customHeight="1">
      <c r="A14" s="8" t="str">
        <f>2!A16</f>
        <v>Функционирование высшего должностного лица субъекта Российской Федерации и муниципального образования</v>
      </c>
      <c r="B14" s="3" t="s">
        <v>8</v>
      </c>
      <c r="C14" s="3" t="s">
        <v>10</v>
      </c>
      <c r="D14" s="3" t="s">
        <v>9</v>
      </c>
      <c r="E14" s="3" t="s">
        <v>9</v>
      </c>
      <c r="F14" s="9">
        <f>F15</f>
        <v>700.1</v>
      </c>
    </row>
    <row r="15" spans="1:14" s="27" customFormat="1" ht="41.25" customHeight="1">
      <c r="A15" s="44" t="s">
        <v>11</v>
      </c>
      <c r="B15" s="3" t="s">
        <v>12</v>
      </c>
      <c r="C15" s="3" t="s">
        <v>10</v>
      </c>
      <c r="D15" s="3" t="s">
        <v>13</v>
      </c>
      <c r="E15" s="3"/>
      <c r="F15" s="9">
        <f>F16</f>
        <v>700.1</v>
      </c>
      <c r="G15" s="29"/>
      <c r="H15" s="29"/>
      <c r="I15" s="29"/>
      <c r="J15" s="29"/>
      <c r="K15" s="29"/>
      <c r="L15" s="29"/>
      <c r="M15" s="29"/>
      <c r="N15" s="29"/>
    </row>
    <row r="16" spans="1:14" s="27" customFormat="1" ht="12.75" customHeight="1">
      <c r="A16" s="46" t="s">
        <v>14</v>
      </c>
      <c r="B16" s="3" t="s">
        <v>8</v>
      </c>
      <c r="C16" s="3" t="s">
        <v>10</v>
      </c>
      <c r="D16" s="3" t="s">
        <v>15</v>
      </c>
      <c r="E16" s="3"/>
      <c r="F16" s="9">
        <f>F17</f>
        <v>700.1</v>
      </c>
      <c r="G16" s="29"/>
      <c r="H16" s="29"/>
      <c r="I16" s="29"/>
      <c r="J16" s="29"/>
      <c r="K16" s="29"/>
      <c r="L16" s="29"/>
      <c r="M16" s="29"/>
      <c r="N16" s="29"/>
    </row>
    <row r="17" spans="1:14" s="27" customFormat="1" ht="54" customHeight="1">
      <c r="A17" s="8" t="s">
        <v>134</v>
      </c>
      <c r="B17" s="3" t="s">
        <v>12</v>
      </c>
      <c r="C17" s="3" t="s">
        <v>10</v>
      </c>
      <c r="D17" s="3" t="s">
        <v>15</v>
      </c>
      <c r="E17" s="3" t="s">
        <v>71</v>
      </c>
      <c r="F17" s="9">
        <f>F18</f>
        <v>700.1</v>
      </c>
      <c r="G17" s="29"/>
      <c r="H17" s="29"/>
      <c r="I17" s="29"/>
      <c r="J17" s="29"/>
      <c r="K17" s="29"/>
      <c r="L17" s="29"/>
      <c r="M17" s="29"/>
      <c r="N17" s="29"/>
    </row>
    <row r="18" spans="1:14" s="27" customFormat="1" ht="28.5" customHeight="1">
      <c r="A18" s="8" t="s">
        <v>135</v>
      </c>
      <c r="B18" s="3" t="s">
        <v>12</v>
      </c>
      <c r="C18" s="3" t="s">
        <v>10</v>
      </c>
      <c r="D18" s="3" t="s">
        <v>15</v>
      </c>
      <c r="E18" s="3" t="s">
        <v>72</v>
      </c>
      <c r="F18" s="9">
        <f>F19+F20</f>
        <v>700.1</v>
      </c>
      <c r="G18" s="29"/>
      <c r="H18" s="29"/>
      <c r="I18" s="29"/>
      <c r="J18" s="29"/>
      <c r="K18" s="29"/>
      <c r="L18" s="29"/>
      <c r="M18" s="29"/>
      <c r="N18" s="29"/>
    </row>
    <row r="19" spans="1:14" ht="15.75" customHeight="1">
      <c r="A19" s="1" t="s">
        <v>75</v>
      </c>
      <c r="B19" s="2" t="s">
        <v>12</v>
      </c>
      <c r="C19" s="2" t="s">
        <v>10</v>
      </c>
      <c r="D19" s="2" t="s">
        <v>15</v>
      </c>
      <c r="E19" s="2" t="s">
        <v>73</v>
      </c>
      <c r="F19" s="4">
        <v>673.5</v>
      </c>
      <c r="G19" s="30"/>
      <c r="H19" s="30"/>
      <c r="I19" s="30"/>
      <c r="J19" s="30"/>
      <c r="K19" s="30"/>
      <c r="L19" s="30"/>
      <c r="M19" s="30"/>
      <c r="N19" s="30"/>
    </row>
    <row r="20" spans="1:14" ht="17.25" customHeight="1">
      <c r="A20" s="1" t="s">
        <v>76</v>
      </c>
      <c r="B20" s="2" t="s">
        <v>12</v>
      </c>
      <c r="C20" s="2" t="s">
        <v>10</v>
      </c>
      <c r="D20" s="2" t="s">
        <v>15</v>
      </c>
      <c r="E20" s="2" t="s">
        <v>74</v>
      </c>
      <c r="F20" s="4">
        <v>26.6</v>
      </c>
      <c r="G20" s="30"/>
      <c r="H20" s="30"/>
      <c r="I20" s="30"/>
      <c r="J20" s="30"/>
      <c r="K20" s="30"/>
      <c r="L20" s="30"/>
      <c r="M20" s="30"/>
      <c r="N20" s="30"/>
    </row>
    <row r="21" spans="1:14" s="27" customFormat="1" ht="40.5" customHeight="1">
      <c r="A21" s="44" t="str">
        <f>2!A23</f>
        <v>Функционирование законодательных (представительных) органов государственной власти и представительных органов муниципальных образований</v>
      </c>
      <c r="B21" s="3" t="s">
        <v>12</v>
      </c>
      <c r="C21" s="3" t="s">
        <v>16</v>
      </c>
      <c r="D21" s="3"/>
      <c r="E21" s="3"/>
      <c r="F21" s="9">
        <f>F22</f>
        <v>12.6</v>
      </c>
      <c r="G21" s="29"/>
      <c r="H21" s="29"/>
      <c r="I21" s="29"/>
      <c r="J21" s="29"/>
      <c r="K21" s="29"/>
      <c r="L21" s="29"/>
      <c r="M21" s="29"/>
      <c r="N21" s="29"/>
    </row>
    <row r="22" spans="1:14" s="27" customFormat="1" ht="12.75" customHeight="1">
      <c r="A22" s="44" t="s">
        <v>17</v>
      </c>
      <c r="B22" s="3" t="s">
        <v>12</v>
      </c>
      <c r="C22" s="3" t="s">
        <v>16</v>
      </c>
      <c r="D22" s="3" t="s">
        <v>18</v>
      </c>
      <c r="E22" s="3"/>
      <c r="F22" s="9">
        <f>F23</f>
        <v>12.6</v>
      </c>
      <c r="G22" s="29"/>
      <c r="H22" s="29"/>
      <c r="I22" s="29"/>
      <c r="J22" s="29"/>
      <c r="K22" s="29"/>
      <c r="L22" s="29"/>
      <c r="M22" s="29"/>
      <c r="N22" s="29"/>
    </row>
    <row r="23" spans="1:14" s="27" customFormat="1" ht="63.75" customHeight="1">
      <c r="A23" s="8" t="s">
        <v>19</v>
      </c>
      <c r="B23" s="3" t="s">
        <v>12</v>
      </c>
      <c r="C23" s="3" t="s">
        <v>16</v>
      </c>
      <c r="D23" s="3" t="s">
        <v>20</v>
      </c>
      <c r="E23" s="3"/>
      <c r="F23" s="9">
        <f>F25</f>
        <v>12.6</v>
      </c>
      <c r="G23" s="29"/>
      <c r="H23" s="29"/>
      <c r="I23" s="29"/>
      <c r="J23" s="29"/>
      <c r="K23" s="29"/>
      <c r="L23" s="29"/>
      <c r="M23" s="29"/>
      <c r="N23" s="29"/>
    </row>
    <row r="24" spans="1:14" s="27" customFormat="1" ht="15.75" customHeight="1">
      <c r="A24" s="8" t="s">
        <v>17</v>
      </c>
      <c r="B24" s="3" t="s">
        <v>12</v>
      </c>
      <c r="C24" s="3" t="s">
        <v>16</v>
      </c>
      <c r="D24" s="3" t="s">
        <v>20</v>
      </c>
      <c r="E24" s="3" t="s">
        <v>101</v>
      </c>
      <c r="F24" s="9">
        <f>F25</f>
        <v>12.6</v>
      </c>
      <c r="G24" s="29"/>
      <c r="H24" s="29"/>
      <c r="I24" s="29"/>
      <c r="J24" s="29"/>
      <c r="K24" s="29"/>
      <c r="L24" s="29"/>
      <c r="M24" s="29"/>
      <c r="N24" s="29"/>
    </row>
    <row r="25" spans="1:14" ht="12.75" customHeight="1">
      <c r="A25" s="1" t="s">
        <v>21</v>
      </c>
      <c r="B25" s="2" t="s">
        <v>12</v>
      </c>
      <c r="C25" s="2" t="s">
        <v>16</v>
      </c>
      <c r="D25" s="2" t="s">
        <v>20</v>
      </c>
      <c r="E25" s="2" t="s">
        <v>77</v>
      </c>
      <c r="F25" s="4">
        <v>12.6</v>
      </c>
      <c r="G25" s="30"/>
      <c r="H25" s="30"/>
      <c r="I25" s="30"/>
      <c r="J25" s="30"/>
      <c r="K25" s="30"/>
      <c r="L25" s="30"/>
      <c r="M25" s="30"/>
      <c r="N25" s="30"/>
    </row>
    <row r="26" spans="1:14" s="27" customFormat="1" ht="39.75" customHeight="1">
      <c r="A26" s="44" t="str">
        <f>2!A28</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6" s="3" t="s">
        <v>12</v>
      </c>
      <c r="C26" s="3" t="s">
        <v>22</v>
      </c>
      <c r="D26" s="3"/>
      <c r="E26" s="3"/>
      <c r="F26" s="9">
        <f>F27+F41</f>
        <v>2920.4</v>
      </c>
      <c r="G26" s="29"/>
      <c r="H26" s="29"/>
      <c r="I26" s="29"/>
      <c r="J26" s="29"/>
      <c r="K26" s="29"/>
      <c r="L26" s="29"/>
      <c r="M26" s="29"/>
      <c r="N26" s="29"/>
    </row>
    <row r="27" spans="1:14" s="27" customFormat="1" ht="40.5" customHeight="1">
      <c r="A27" s="44" t="s">
        <v>11</v>
      </c>
      <c r="B27" s="3" t="s">
        <v>8</v>
      </c>
      <c r="C27" s="3" t="s">
        <v>22</v>
      </c>
      <c r="D27" s="3" t="s">
        <v>13</v>
      </c>
      <c r="E27" s="3"/>
      <c r="F27" s="9">
        <f>F28</f>
        <v>2897.5</v>
      </c>
      <c r="G27" s="29"/>
      <c r="H27" s="29"/>
      <c r="I27" s="29"/>
      <c r="J27" s="29"/>
      <c r="K27" s="29"/>
      <c r="L27" s="29"/>
      <c r="M27" s="29"/>
      <c r="N27" s="29"/>
    </row>
    <row r="28" spans="1:14" s="27" customFormat="1" ht="12.75">
      <c r="A28" s="44" t="s">
        <v>23</v>
      </c>
      <c r="B28" s="3" t="s">
        <v>8</v>
      </c>
      <c r="C28" s="3" t="s">
        <v>22</v>
      </c>
      <c r="D28" s="3" t="s">
        <v>24</v>
      </c>
      <c r="E28" s="3"/>
      <c r="F28" s="9">
        <f>F29+F33+F37</f>
        <v>2897.5</v>
      </c>
      <c r="G28" s="29"/>
      <c r="H28" s="29"/>
      <c r="I28" s="29"/>
      <c r="J28" s="29"/>
      <c r="K28" s="29"/>
      <c r="L28" s="29"/>
      <c r="M28" s="29"/>
      <c r="N28" s="29"/>
    </row>
    <row r="29" spans="1:14" s="27" customFormat="1" ht="51">
      <c r="A29" s="8" t="s">
        <v>134</v>
      </c>
      <c r="B29" s="3" t="s">
        <v>12</v>
      </c>
      <c r="C29" s="3" t="s">
        <v>22</v>
      </c>
      <c r="D29" s="3" t="s">
        <v>24</v>
      </c>
      <c r="E29" s="3" t="s">
        <v>71</v>
      </c>
      <c r="F29" s="9">
        <f>F30</f>
        <v>1951.3999999999999</v>
      </c>
      <c r="G29" s="29"/>
      <c r="H29" s="29"/>
      <c r="I29" s="29"/>
      <c r="J29" s="29"/>
      <c r="K29" s="29"/>
      <c r="L29" s="29"/>
      <c r="M29" s="29"/>
      <c r="N29" s="29"/>
    </row>
    <row r="30" spans="1:14" s="27" customFormat="1" ht="27" customHeight="1">
      <c r="A30" s="8" t="s">
        <v>135</v>
      </c>
      <c r="B30" s="3" t="s">
        <v>12</v>
      </c>
      <c r="C30" s="3" t="s">
        <v>22</v>
      </c>
      <c r="D30" s="3" t="s">
        <v>24</v>
      </c>
      <c r="E30" s="3" t="s">
        <v>72</v>
      </c>
      <c r="F30" s="9">
        <f>F31+F32</f>
        <v>1951.3999999999999</v>
      </c>
      <c r="G30" s="29"/>
      <c r="H30" s="29"/>
      <c r="I30" s="29"/>
      <c r="J30" s="29"/>
      <c r="K30" s="29"/>
      <c r="L30" s="29"/>
      <c r="M30" s="29"/>
      <c r="N30" s="29"/>
    </row>
    <row r="31" spans="1:14" ht="12.75">
      <c r="A31" s="1" t="s">
        <v>75</v>
      </c>
      <c r="B31" s="2" t="s">
        <v>12</v>
      </c>
      <c r="C31" s="2" t="s">
        <v>22</v>
      </c>
      <c r="D31" s="2" t="s">
        <v>24</v>
      </c>
      <c r="E31" s="2" t="s">
        <v>73</v>
      </c>
      <c r="F31" s="4">
        <v>1877.6</v>
      </c>
      <c r="G31" s="30"/>
      <c r="H31" s="30"/>
      <c r="I31" s="30"/>
      <c r="J31" s="30"/>
      <c r="K31" s="30"/>
      <c r="L31" s="30"/>
      <c r="M31" s="30"/>
      <c r="N31" s="30"/>
    </row>
    <row r="32" spans="1:14" ht="12.75">
      <c r="A32" s="1" t="s">
        <v>76</v>
      </c>
      <c r="B32" s="2" t="s">
        <v>12</v>
      </c>
      <c r="C32" s="2" t="s">
        <v>22</v>
      </c>
      <c r="D32" s="2" t="s">
        <v>24</v>
      </c>
      <c r="E32" s="2" t="s">
        <v>74</v>
      </c>
      <c r="F32" s="4">
        <v>73.8</v>
      </c>
      <c r="G32" s="30"/>
      <c r="H32" s="30"/>
      <c r="I32" s="30"/>
      <c r="J32" s="30"/>
      <c r="K32" s="30"/>
      <c r="L32" s="30"/>
      <c r="M32" s="30"/>
      <c r="N32" s="30"/>
    </row>
    <row r="33" spans="1:14" s="27" customFormat="1" ht="27" customHeight="1">
      <c r="A33" s="8" t="s">
        <v>136</v>
      </c>
      <c r="B33" s="3" t="s">
        <v>12</v>
      </c>
      <c r="C33" s="3" t="s">
        <v>22</v>
      </c>
      <c r="D33" s="3" t="s">
        <v>24</v>
      </c>
      <c r="E33" s="3" t="s">
        <v>78</v>
      </c>
      <c r="F33" s="9">
        <f>F34</f>
        <v>929.6999999999999</v>
      </c>
      <c r="G33" s="29"/>
      <c r="H33" s="29"/>
      <c r="I33" s="29"/>
      <c r="J33" s="29"/>
      <c r="K33" s="29"/>
      <c r="L33" s="29"/>
      <c r="M33" s="29"/>
      <c r="N33" s="29"/>
    </row>
    <row r="34" spans="1:14" s="27" customFormat="1" ht="31.5" customHeight="1">
      <c r="A34" s="8" t="s">
        <v>138</v>
      </c>
      <c r="B34" s="3" t="s">
        <v>12</v>
      </c>
      <c r="C34" s="3" t="s">
        <v>22</v>
      </c>
      <c r="D34" s="3" t="s">
        <v>24</v>
      </c>
      <c r="E34" s="3" t="s">
        <v>79</v>
      </c>
      <c r="F34" s="9">
        <f>F35+F36</f>
        <v>929.6999999999999</v>
      </c>
      <c r="G34" s="29"/>
      <c r="H34" s="29"/>
      <c r="I34" s="29"/>
      <c r="J34" s="29"/>
      <c r="K34" s="29"/>
      <c r="L34" s="29"/>
      <c r="M34" s="29"/>
      <c r="N34" s="29"/>
    </row>
    <row r="35" spans="1:14" ht="25.5">
      <c r="A35" s="1" t="s">
        <v>82</v>
      </c>
      <c r="B35" s="2" t="s">
        <v>12</v>
      </c>
      <c r="C35" s="2" t="s">
        <v>22</v>
      </c>
      <c r="D35" s="2" t="s">
        <v>24</v>
      </c>
      <c r="E35" s="2" t="s">
        <v>80</v>
      </c>
      <c r="F35" s="4">
        <v>103.3</v>
      </c>
      <c r="G35" s="30"/>
      <c r="H35" s="30"/>
      <c r="I35" s="30"/>
      <c r="J35" s="30"/>
      <c r="K35" s="30"/>
      <c r="L35" s="30"/>
      <c r="M35" s="30"/>
      <c r="N35" s="30"/>
    </row>
    <row r="36" spans="1:14" ht="25.5">
      <c r="A36" s="1" t="s">
        <v>137</v>
      </c>
      <c r="B36" s="2" t="s">
        <v>12</v>
      </c>
      <c r="C36" s="2" t="s">
        <v>22</v>
      </c>
      <c r="D36" s="2" t="s">
        <v>24</v>
      </c>
      <c r="E36" s="2" t="s">
        <v>81</v>
      </c>
      <c r="F36" s="4">
        <v>826.4</v>
      </c>
      <c r="G36" s="30"/>
      <c r="H36" s="30"/>
      <c r="I36" s="30"/>
      <c r="J36" s="30"/>
      <c r="K36" s="30"/>
      <c r="L36" s="30"/>
      <c r="M36" s="30"/>
      <c r="N36" s="30"/>
    </row>
    <row r="37" spans="1:14" s="27" customFormat="1" ht="12.75">
      <c r="A37" s="8" t="s">
        <v>86</v>
      </c>
      <c r="B37" s="3" t="s">
        <v>12</v>
      </c>
      <c r="C37" s="3" t="s">
        <v>22</v>
      </c>
      <c r="D37" s="3" t="s">
        <v>24</v>
      </c>
      <c r="E37" s="3" t="s">
        <v>83</v>
      </c>
      <c r="F37" s="9">
        <f>F38</f>
        <v>16.4</v>
      </c>
      <c r="G37" s="29"/>
      <c r="H37" s="29"/>
      <c r="I37" s="29"/>
      <c r="J37" s="29"/>
      <c r="K37" s="29"/>
      <c r="L37" s="29"/>
      <c r="M37" s="29"/>
      <c r="N37" s="29"/>
    </row>
    <row r="38" spans="1:14" s="27" customFormat="1" ht="12.75">
      <c r="A38" s="8" t="s">
        <v>87</v>
      </c>
      <c r="B38" s="3" t="s">
        <v>12</v>
      </c>
      <c r="C38" s="3" t="s">
        <v>22</v>
      </c>
      <c r="D38" s="3" t="s">
        <v>24</v>
      </c>
      <c r="E38" s="3" t="s">
        <v>84</v>
      </c>
      <c r="F38" s="9">
        <f>F39+F40</f>
        <v>16.4</v>
      </c>
      <c r="G38" s="29"/>
      <c r="H38" s="29"/>
      <c r="I38" s="29"/>
      <c r="J38" s="29"/>
      <c r="K38" s="29"/>
      <c r="L38" s="29"/>
      <c r="M38" s="29"/>
      <c r="N38" s="29"/>
    </row>
    <row r="39" spans="1:14" s="27" customFormat="1" ht="12.75" hidden="1">
      <c r="A39" s="1"/>
      <c r="B39" s="2"/>
      <c r="C39" s="2"/>
      <c r="D39" s="2"/>
      <c r="E39" s="2"/>
      <c r="F39" s="4"/>
      <c r="G39" s="29"/>
      <c r="H39" s="29"/>
      <c r="I39" s="29"/>
      <c r="J39" s="29"/>
      <c r="K39" s="29"/>
      <c r="L39" s="29"/>
      <c r="M39" s="29"/>
      <c r="N39" s="29"/>
    </row>
    <row r="40" spans="1:14" ht="12.75">
      <c r="A40" s="1" t="s">
        <v>88</v>
      </c>
      <c r="B40" s="2" t="s">
        <v>12</v>
      </c>
      <c r="C40" s="2" t="s">
        <v>22</v>
      </c>
      <c r="D40" s="2" t="s">
        <v>24</v>
      </c>
      <c r="E40" s="2" t="s">
        <v>85</v>
      </c>
      <c r="F40" s="4">
        <v>16.4</v>
      </c>
      <c r="G40" s="30"/>
      <c r="H40" s="30"/>
      <c r="I40" s="30"/>
      <c r="J40" s="30"/>
      <c r="K40" s="30"/>
      <c r="L40" s="30"/>
      <c r="M40" s="30"/>
      <c r="N40" s="30"/>
    </row>
    <row r="41" spans="1:14" s="27" customFormat="1" ht="12.75">
      <c r="A41" s="44" t="s">
        <v>17</v>
      </c>
      <c r="B41" s="3" t="s">
        <v>12</v>
      </c>
      <c r="C41" s="3" t="s">
        <v>22</v>
      </c>
      <c r="D41" s="3" t="s">
        <v>18</v>
      </c>
      <c r="E41" s="3"/>
      <c r="F41" s="9">
        <f>F47+F42</f>
        <v>22.9</v>
      </c>
      <c r="G41" s="29"/>
      <c r="H41" s="29"/>
      <c r="I41" s="29"/>
      <c r="J41" s="29"/>
      <c r="K41" s="29"/>
      <c r="L41" s="29"/>
      <c r="M41" s="29"/>
      <c r="N41" s="29"/>
    </row>
    <row r="42" spans="1:14" s="27" customFormat="1" ht="66.75" customHeight="1">
      <c r="A42" s="8" t="s">
        <v>25</v>
      </c>
      <c r="B42" s="3" t="s">
        <v>12</v>
      </c>
      <c r="C42" s="3" t="s">
        <v>22</v>
      </c>
      <c r="D42" s="3" t="s">
        <v>26</v>
      </c>
      <c r="E42" s="3"/>
      <c r="F42" s="9">
        <f>F43</f>
        <v>0.2</v>
      </c>
      <c r="G42" s="29"/>
      <c r="H42" s="29"/>
      <c r="I42" s="29"/>
      <c r="J42" s="29"/>
      <c r="K42" s="29"/>
      <c r="L42" s="29"/>
      <c r="M42" s="29"/>
      <c r="N42" s="29"/>
    </row>
    <row r="43" spans="1:14" s="27" customFormat="1" ht="189.75" customHeight="1">
      <c r="A43" s="8" t="s">
        <v>250</v>
      </c>
      <c r="B43" s="3" t="s">
        <v>12</v>
      </c>
      <c r="C43" s="3" t="s">
        <v>22</v>
      </c>
      <c r="D43" s="3" t="s">
        <v>27</v>
      </c>
      <c r="E43" s="3"/>
      <c r="F43" s="9">
        <f>F44</f>
        <v>0.2</v>
      </c>
      <c r="G43" s="29"/>
      <c r="H43" s="29"/>
      <c r="I43" s="29"/>
      <c r="J43" s="29"/>
      <c r="K43" s="29"/>
      <c r="L43" s="29"/>
      <c r="M43" s="29"/>
      <c r="N43" s="29"/>
    </row>
    <row r="44" spans="1:14" s="27" customFormat="1" ht="29.25" customHeight="1">
      <c r="A44" s="8" t="s">
        <v>136</v>
      </c>
      <c r="B44" s="3" t="s">
        <v>12</v>
      </c>
      <c r="C44" s="3" t="s">
        <v>22</v>
      </c>
      <c r="D44" s="3" t="s">
        <v>27</v>
      </c>
      <c r="E44" s="3" t="s">
        <v>78</v>
      </c>
      <c r="F44" s="9">
        <f>F45</f>
        <v>0.2</v>
      </c>
      <c r="G44" s="29"/>
      <c r="H44" s="29"/>
      <c r="I44" s="29"/>
      <c r="J44" s="29"/>
      <c r="K44" s="29"/>
      <c r="L44" s="29"/>
      <c r="M44" s="29"/>
      <c r="N44" s="29"/>
    </row>
    <row r="45" spans="1:14" s="27" customFormat="1" ht="27" customHeight="1">
      <c r="A45" s="8" t="s">
        <v>138</v>
      </c>
      <c r="B45" s="3" t="s">
        <v>12</v>
      </c>
      <c r="C45" s="3" t="s">
        <v>22</v>
      </c>
      <c r="D45" s="3" t="s">
        <v>27</v>
      </c>
      <c r="E45" s="3" t="s">
        <v>79</v>
      </c>
      <c r="F45" s="9">
        <f>F46</f>
        <v>0.2</v>
      </c>
      <c r="G45" s="29"/>
      <c r="H45" s="29"/>
      <c r="I45" s="29"/>
      <c r="J45" s="29"/>
      <c r="K45" s="29"/>
      <c r="L45" s="29"/>
      <c r="M45" s="29"/>
      <c r="N45" s="29"/>
    </row>
    <row r="46" spans="1:14" ht="25.5">
      <c r="A46" s="1" t="s">
        <v>137</v>
      </c>
      <c r="B46" s="2" t="s">
        <v>12</v>
      </c>
      <c r="C46" s="2" t="s">
        <v>22</v>
      </c>
      <c r="D46" s="2" t="s">
        <v>27</v>
      </c>
      <c r="E46" s="2" t="s">
        <v>81</v>
      </c>
      <c r="F46" s="4">
        <v>0.2</v>
      </c>
      <c r="G46" s="30"/>
      <c r="H46" s="30"/>
      <c r="I46" s="30"/>
      <c r="J46" s="30"/>
      <c r="K46" s="30"/>
      <c r="L46" s="30"/>
      <c r="M46" s="30"/>
      <c r="N46" s="30"/>
    </row>
    <row r="47" spans="1:14" s="27" customFormat="1" ht="63.75">
      <c r="A47" s="8" t="s">
        <v>19</v>
      </c>
      <c r="B47" s="3" t="s">
        <v>12</v>
      </c>
      <c r="C47" s="3" t="s">
        <v>22</v>
      </c>
      <c r="D47" s="3" t="s">
        <v>20</v>
      </c>
      <c r="E47" s="3"/>
      <c r="F47" s="9">
        <f>F49</f>
        <v>22.7</v>
      </c>
      <c r="G47" s="29"/>
      <c r="H47" s="29"/>
      <c r="I47" s="29"/>
      <c r="J47" s="29"/>
      <c r="K47" s="29"/>
      <c r="L47" s="29"/>
      <c r="M47" s="29"/>
      <c r="N47" s="29"/>
    </row>
    <row r="48" spans="1:14" s="27" customFormat="1" ht="12.75">
      <c r="A48" s="8" t="s">
        <v>17</v>
      </c>
      <c r="B48" s="3" t="s">
        <v>12</v>
      </c>
      <c r="C48" s="3" t="s">
        <v>22</v>
      </c>
      <c r="D48" s="3" t="s">
        <v>20</v>
      </c>
      <c r="E48" s="3" t="s">
        <v>101</v>
      </c>
      <c r="F48" s="9">
        <f>F49</f>
        <v>22.7</v>
      </c>
      <c r="G48" s="29"/>
      <c r="H48" s="29"/>
      <c r="I48" s="29"/>
      <c r="J48" s="29"/>
      <c r="K48" s="29"/>
      <c r="L48" s="29"/>
      <c r="M48" s="29"/>
      <c r="N48" s="29"/>
    </row>
    <row r="49" spans="1:14" ht="12.75">
      <c r="A49" s="36" t="s">
        <v>21</v>
      </c>
      <c r="B49" s="2" t="s">
        <v>12</v>
      </c>
      <c r="C49" s="2" t="s">
        <v>22</v>
      </c>
      <c r="D49" s="2" t="s">
        <v>20</v>
      </c>
      <c r="E49" s="2" t="s">
        <v>77</v>
      </c>
      <c r="F49" s="4">
        <v>22.7</v>
      </c>
      <c r="G49" s="30"/>
      <c r="H49" s="30"/>
      <c r="I49" s="30"/>
      <c r="J49" s="30"/>
      <c r="K49" s="30"/>
      <c r="L49" s="30"/>
      <c r="M49" s="30"/>
      <c r="N49" s="30"/>
    </row>
    <row r="50" spans="1:14" s="27" customFormat="1" ht="12.75">
      <c r="A50" s="63" t="s">
        <v>183</v>
      </c>
      <c r="B50" s="31" t="s">
        <v>12</v>
      </c>
      <c r="C50" s="32" t="s">
        <v>116</v>
      </c>
      <c r="D50" s="32"/>
      <c r="E50" s="32"/>
      <c r="F50" s="48">
        <f>F51</f>
        <v>15</v>
      </c>
      <c r="G50" s="29"/>
      <c r="H50" s="29"/>
      <c r="I50" s="29"/>
      <c r="J50" s="29"/>
      <c r="K50" s="29"/>
      <c r="L50" s="29"/>
      <c r="M50" s="29"/>
      <c r="N50" s="29"/>
    </row>
    <row r="51" spans="1:14" s="27" customFormat="1" ht="12.75">
      <c r="A51" s="63" t="s">
        <v>183</v>
      </c>
      <c r="B51" s="33" t="s">
        <v>12</v>
      </c>
      <c r="C51" s="32" t="s">
        <v>116</v>
      </c>
      <c r="D51" s="3" t="s">
        <v>180</v>
      </c>
      <c r="E51" s="3"/>
      <c r="F51" s="9">
        <f>F52</f>
        <v>15</v>
      </c>
      <c r="G51" s="29"/>
      <c r="H51" s="29"/>
      <c r="I51" s="29"/>
      <c r="J51" s="29"/>
      <c r="K51" s="29"/>
      <c r="L51" s="29"/>
      <c r="M51" s="29"/>
      <c r="N51" s="29"/>
    </row>
    <row r="52" spans="1:14" s="27" customFormat="1" ht="12.75">
      <c r="A52" s="63" t="s">
        <v>184</v>
      </c>
      <c r="B52" s="3" t="s">
        <v>12</v>
      </c>
      <c r="C52" s="32" t="s">
        <v>116</v>
      </c>
      <c r="D52" s="3" t="s">
        <v>181</v>
      </c>
      <c r="E52" s="3"/>
      <c r="F52" s="9">
        <f>F53</f>
        <v>15</v>
      </c>
      <c r="G52" s="29"/>
      <c r="H52" s="29"/>
      <c r="I52" s="29"/>
      <c r="J52" s="29"/>
      <c r="K52" s="29"/>
      <c r="L52" s="29"/>
      <c r="M52" s="29"/>
      <c r="N52" s="29"/>
    </row>
    <row r="53" spans="1:14" s="27" customFormat="1" ht="15.75" customHeight="1">
      <c r="A53" s="8" t="s">
        <v>185</v>
      </c>
      <c r="B53" s="3" t="s">
        <v>12</v>
      </c>
      <c r="C53" s="32" t="s">
        <v>116</v>
      </c>
      <c r="D53" s="3" t="s">
        <v>181</v>
      </c>
      <c r="E53" s="3" t="s">
        <v>83</v>
      </c>
      <c r="F53" s="9">
        <f>F54</f>
        <v>15</v>
      </c>
      <c r="G53" s="29"/>
      <c r="H53" s="29"/>
      <c r="I53" s="29"/>
      <c r="J53" s="29"/>
      <c r="K53" s="29"/>
      <c r="L53" s="29"/>
      <c r="M53" s="29"/>
      <c r="N53" s="29"/>
    </row>
    <row r="54" spans="1:14" s="27" customFormat="1" ht="12.75">
      <c r="A54" s="1" t="s">
        <v>186</v>
      </c>
      <c r="B54" s="2" t="s">
        <v>12</v>
      </c>
      <c r="C54" s="49" t="s">
        <v>116</v>
      </c>
      <c r="D54" s="2" t="s">
        <v>181</v>
      </c>
      <c r="E54" s="2" t="s">
        <v>182</v>
      </c>
      <c r="F54" s="4">
        <v>15</v>
      </c>
      <c r="G54" s="29"/>
      <c r="H54" s="29"/>
      <c r="I54" s="29"/>
      <c r="J54" s="29"/>
      <c r="K54" s="29"/>
      <c r="L54" s="29"/>
      <c r="M54" s="29"/>
      <c r="N54" s="29"/>
    </row>
    <row r="55" spans="1:14" ht="12.75">
      <c r="A55" s="44" t="s">
        <v>70</v>
      </c>
      <c r="B55" s="31" t="s">
        <v>12</v>
      </c>
      <c r="C55" s="32" t="s">
        <v>28</v>
      </c>
      <c r="D55" s="32"/>
      <c r="E55" s="32"/>
      <c r="F55" s="9">
        <f>F56</f>
        <v>34.8</v>
      </c>
      <c r="G55" s="30"/>
      <c r="H55" s="30"/>
      <c r="I55" s="30"/>
      <c r="J55" s="30"/>
      <c r="K55" s="30"/>
      <c r="L55" s="30"/>
      <c r="M55" s="30"/>
      <c r="N55" s="30"/>
    </row>
    <row r="56" spans="1:14" s="27" customFormat="1" ht="26.25" customHeight="1">
      <c r="A56" s="8" t="s">
        <v>29</v>
      </c>
      <c r="B56" s="3" t="s">
        <v>12</v>
      </c>
      <c r="C56" s="3" t="s">
        <v>28</v>
      </c>
      <c r="D56" s="3" t="s">
        <v>30</v>
      </c>
      <c r="E56" s="3"/>
      <c r="F56" s="9">
        <f>F57</f>
        <v>34.8</v>
      </c>
      <c r="G56" s="29"/>
      <c r="H56" s="29"/>
      <c r="I56" s="29"/>
      <c r="J56" s="29"/>
      <c r="K56" s="29"/>
      <c r="L56" s="29"/>
      <c r="M56" s="29"/>
      <c r="N56" s="29"/>
    </row>
    <row r="57" spans="1:14" s="27" customFormat="1" ht="25.5">
      <c r="A57" s="8" t="s">
        <v>91</v>
      </c>
      <c r="B57" s="3" t="s">
        <v>12</v>
      </c>
      <c r="C57" s="3" t="s">
        <v>28</v>
      </c>
      <c r="D57" s="3" t="s">
        <v>203</v>
      </c>
      <c r="E57" s="3"/>
      <c r="F57" s="9">
        <f>F58+F61</f>
        <v>34.8</v>
      </c>
      <c r="G57" s="29"/>
      <c r="H57" s="29"/>
      <c r="I57" s="29"/>
      <c r="J57" s="29"/>
      <c r="K57" s="29"/>
      <c r="L57" s="29"/>
      <c r="M57" s="29"/>
      <c r="N57" s="29"/>
    </row>
    <row r="58" spans="1:14" s="27" customFormat="1" ht="25.5" hidden="1">
      <c r="A58" s="8" t="s">
        <v>136</v>
      </c>
      <c r="B58" s="3" t="s">
        <v>12</v>
      </c>
      <c r="C58" s="3" t="s">
        <v>28</v>
      </c>
      <c r="D58" s="3" t="s">
        <v>92</v>
      </c>
      <c r="E58" s="3" t="s">
        <v>78</v>
      </c>
      <c r="F58" s="9">
        <f>F59</f>
        <v>0</v>
      </c>
      <c r="G58" s="29"/>
      <c r="H58" s="29"/>
      <c r="I58" s="29"/>
      <c r="J58" s="29"/>
      <c r="K58" s="29"/>
      <c r="L58" s="29"/>
      <c r="M58" s="29"/>
      <c r="N58" s="29"/>
    </row>
    <row r="59" spans="1:14" s="27" customFormat="1" ht="25.5" hidden="1">
      <c r="A59" s="8" t="s">
        <v>138</v>
      </c>
      <c r="B59" s="3" t="s">
        <v>12</v>
      </c>
      <c r="C59" s="3" t="s">
        <v>28</v>
      </c>
      <c r="D59" s="3" t="s">
        <v>92</v>
      </c>
      <c r="E59" s="3" t="s">
        <v>79</v>
      </c>
      <c r="F59" s="9">
        <f>F60</f>
        <v>0</v>
      </c>
      <c r="G59" s="29"/>
      <c r="H59" s="29"/>
      <c r="I59" s="29"/>
      <c r="J59" s="29"/>
      <c r="K59" s="29"/>
      <c r="L59" s="29"/>
      <c r="M59" s="29"/>
      <c r="N59" s="29"/>
    </row>
    <row r="60" spans="1:14" s="27" customFormat="1" ht="25.5" hidden="1">
      <c r="A60" s="1" t="s">
        <v>137</v>
      </c>
      <c r="B60" s="2" t="s">
        <v>12</v>
      </c>
      <c r="C60" s="2" t="s">
        <v>28</v>
      </c>
      <c r="D60" s="2" t="s">
        <v>92</v>
      </c>
      <c r="E60" s="2" t="s">
        <v>81</v>
      </c>
      <c r="F60" s="4">
        <v>0</v>
      </c>
      <c r="G60" s="29"/>
      <c r="H60" s="29"/>
      <c r="I60" s="29"/>
      <c r="J60" s="29"/>
      <c r="K60" s="29"/>
      <c r="L60" s="29"/>
      <c r="M60" s="29"/>
      <c r="N60" s="29"/>
    </row>
    <row r="61" spans="1:14" s="27" customFormat="1" ht="12.75">
      <c r="A61" s="8" t="s">
        <v>86</v>
      </c>
      <c r="B61" s="3" t="s">
        <v>12</v>
      </c>
      <c r="C61" s="3" t="s">
        <v>28</v>
      </c>
      <c r="D61" s="3" t="s">
        <v>203</v>
      </c>
      <c r="E61" s="3" t="s">
        <v>83</v>
      </c>
      <c r="F61" s="9">
        <f>F62</f>
        <v>34.8</v>
      </c>
      <c r="G61" s="29"/>
      <c r="H61" s="29"/>
      <c r="I61" s="29"/>
      <c r="J61" s="29"/>
      <c r="K61" s="29"/>
      <c r="L61" s="29"/>
      <c r="M61" s="29"/>
      <c r="N61" s="29"/>
    </row>
    <row r="62" spans="1:14" s="27" customFormat="1" ht="12.75">
      <c r="A62" s="8" t="s">
        <v>87</v>
      </c>
      <c r="B62" s="3" t="s">
        <v>12</v>
      </c>
      <c r="C62" s="3" t="s">
        <v>28</v>
      </c>
      <c r="D62" s="3" t="s">
        <v>203</v>
      </c>
      <c r="E62" s="3" t="s">
        <v>84</v>
      </c>
      <c r="F62" s="9">
        <f>F64+F63</f>
        <v>34.8</v>
      </c>
      <c r="G62" s="29"/>
      <c r="H62" s="29"/>
      <c r="I62" s="29"/>
      <c r="J62" s="29"/>
      <c r="K62" s="29"/>
      <c r="L62" s="29"/>
      <c r="M62" s="29"/>
      <c r="N62" s="29"/>
    </row>
    <row r="63" spans="1:14" s="27" customFormat="1" ht="12.75">
      <c r="A63" s="1" t="s">
        <v>131</v>
      </c>
      <c r="B63" s="2" t="s">
        <v>12</v>
      </c>
      <c r="C63" s="2" t="s">
        <v>28</v>
      </c>
      <c r="D63" s="2" t="s">
        <v>203</v>
      </c>
      <c r="E63" s="2" t="s">
        <v>132</v>
      </c>
      <c r="F63" s="4">
        <f>0.1+4.7</f>
        <v>4.8</v>
      </c>
      <c r="G63" s="29"/>
      <c r="H63" s="29"/>
      <c r="I63" s="29"/>
      <c r="J63" s="29"/>
      <c r="K63" s="29"/>
      <c r="L63" s="29"/>
      <c r="M63" s="29"/>
      <c r="N63" s="29"/>
    </row>
    <row r="64" spans="1:14" ht="12.75">
      <c r="A64" s="1" t="s">
        <v>88</v>
      </c>
      <c r="B64" s="2" t="s">
        <v>12</v>
      </c>
      <c r="C64" s="2" t="s">
        <v>28</v>
      </c>
      <c r="D64" s="2" t="s">
        <v>203</v>
      </c>
      <c r="E64" s="2" t="s">
        <v>85</v>
      </c>
      <c r="F64" s="4">
        <v>30</v>
      </c>
      <c r="G64" s="30"/>
      <c r="H64" s="30"/>
      <c r="I64" s="30"/>
      <c r="J64" s="30"/>
      <c r="K64" s="30"/>
      <c r="L64" s="30"/>
      <c r="M64" s="30"/>
      <c r="N64" s="30"/>
    </row>
    <row r="65" spans="1:14" s="27" customFormat="1" ht="12.75">
      <c r="A65" s="44" t="s">
        <v>31</v>
      </c>
      <c r="B65" s="3" t="s">
        <v>10</v>
      </c>
      <c r="C65" s="3"/>
      <c r="D65" s="3"/>
      <c r="E65" s="3"/>
      <c r="F65" s="9">
        <f>F66</f>
        <v>59.9</v>
      </c>
      <c r="G65" s="29"/>
      <c r="H65" s="29"/>
      <c r="I65" s="29"/>
      <c r="J65" s="29"/>
      <c r="K65" s="29"/>
      <c r="L65" s="29"/>
      <c r="M65" s="29"/>
      <c r="N65" s="29"/>
    </row>
    <row r="66" spans="1:14" s="27" customFormat="1" ht="17.25" customHeight="1">
      <c r="A66" s="44" t="s">
        <v>32</v>
      </c>
      <c r="B66" s="3" t="s">
        <v>10</v>
      </c>
      <c r="C66" s="3" t="s">
        <v>16</v>
      </c>
      <c r="D66" s="3"/>
      <c r="E66" s="3"/>
      <c r="F66" s="9">
        <f>F67</f>
        <v>59.9</v>
      </c>
      <c r="G66" s="29"/>
      <c r="H66" s="29"/>
      <c r="I66" s="29"/>
      <c r="J66" s="29"/>
      <c r="K66" s="29"/>
      <c r="L66" s="29"/>
      <c r="M66" s="29"/>
      <c r="N66" s="29"/>
    </row>
    <row r="67" spans="1:14" s="27" customFormat="1" ht="16.5" customHeight="1">
      <c r="A67" s="44" t="s">
        <v>33</v>
      </c>
      <c r="B67" s="3" t="s">
        <v>10</v>
      </c>
      <c r="C67" s="3" t="s">
        <v>16</v>
      </c>
      <c r="D67" s="3" t="s">
        <v>34</v>
      </c>
      <c r="E67" s="3"/>
      <c r="F67" s="9">
        <f>F68</f>
        <v>59.9</v>
      </c>
      <c r="G67" s="29"/>
      <c r="H67" s="29"/>
      <c r="I67" s="29"/>
      <c r="J67" s="29"/>
      <c r="K67" s="29"/>
      <c r="L67" s="29"/>
      <c r="M67" s="29"/>
      <c r="N67" s="29"/>
    </row>
    <row r="68" spans="1:14" s="27" customFormat="1" ht="25.5">
      <c r="A68" s="44" t="s">
        <v>35</v>
      </c>
      <c r="B68" s="3" t="s">
        <v>10</v>
      </c>
      <c r="C68" s="3" t="s">
        <v>16</v>
      </c>
      <c r="D68" s="3" t="s">
        <v>36</v>
      </c>
      <c r="E68" s="3"/>
      <c r="F68" s="9">
        <f>F69+F72</f>
        <v>59.9</v>
      </c>
      <c r="G68" s="29"/>
      <c r="H68" s="29"/>
      <c r="I68" s="29"/>
      <c r="J68" s="29"/>
      <c r="K68" s="29"/>
      <c r="L68" s="29"/>
      <c r="M68" s="29"/>
      <c r="N68" s="29"/>
    </row>
    <row r="69" spans="1:14" s="27" customFormat="1" ht="52.5" customHeight="1">
      <c r="A69" s="8" t="s">
        <v>134</v>
      </c>
      <c r="B69" s="3" t="s">
        <v>10</v>
      </c>
      <c r="C69" s="3" t="s">
        <v>16</v>
      </c>
      <c r="D69" s="3" t="s">
        <v>36</v>
      </c>
      <c r="E69" s="3" t="s">
        <v>71</v>
      </c>
      <c r="F69" s="9">
        <f>F70</f>
        <v>59.9</v>
      </c>
      <c r="G69" s="29"/>
      <c r="H69" s="29"/>
      <c r="I69" s="29"/>
      <c r="J69" s="29"/>
      <c r="K69" s="29"/>
      <c r="L69" s="29"/>
      <c r="M69" s="29"/>
      <c r="N69" s="29"/>
    </row>
    <row r="70" spans="1:14" s="27" customFormat="1" ht="27.75" customHeight="1">
      <c r="A70" s="8" t="s">
        <v>135</v>
      </c>
      <c r="B70" s="3" t="s">
        <v>10</v>
      </c>
      <c r="C70" s="3" t="s">
        <v>16</v>
      </c>
      <c r="D70" s="3" t="s">
        <v>36</v>
      </c>
      <c r="E70" s="3" t="s">
        <v>72</v>
      </c>
      <c r="F70" s="9">
        <f>F71</f>
        <v>59.9</v>
      </c>
      <c r="G70" s="29"/>
      <c r="H70" s="29"/>
      <c r="I70" s="29"/>
      <c r="J70" s="29"/>
      <c r="K70" s="29"/>
      <c r="L70" s="29"/>
      <c r="M70" s="29"/>
      <c r="N70" s="29"/>
    </row>
    <row r="71" spans="1:14" ht="13.5" customHeight="1">
      <c r="A71" s="1" t="s">
        <v>75</v>
      </c>
      <c r="B71" s="2" t="s">
        <v>10</v>
      </c>
      <c r="C71" s="2" t="s">
        <v>16</v>
      </c>
      <c r="D71" s="2" t="s">
        <v>36</v>
      </c>
      <c r="E71" s="2" t="s">
        <v>73</v>
      </c>
      <c r="F71" s="4">
        <v>59.9</v>
      </c>
      <c r="G71" s="30"/>
      <c r="H71" s="30"/>
      <c r="I71" s="30"/>
      <c r="J71" s="30"/>
      <c r="K71" s="30"/>
      <c r="L71" s="30"/>
      <c r="M71" s="30"/>
      <c r="N71" s="30"/>
    </row>
    <row r="72" spans="1:14" s="27" customFormat="1" ht="27" customHeight="1" hidden="1">
      <c r="A72" s="8" t="s">
        <v>136</v>
      </c>
      <c r="B72" s="3" t="s">
        <v>10</v>
      </c>
      <c r="C72" s="3" t="s">
        <v>16</v>
      </c>
      <c r="D72" s="3" t="s">
        <v>36</v>
      </c>
      <c r="E72" s="3" t="s">
        <v>78</v>
      </c>
      <c r="F72" s="9">
        <f>F73</f>
        <v>0</v>
      </c>
      <c r="G72" s="29"/>
      <c r="H72" s="29"/>
      <c r="I72" s="29"/>
      <c r="J72" s="29"/>
      <c r="K72" s="29"/>
      <c r="L72" s="29"/>
      <c r="M72" s="29"/>
      <c r="N72" s="29"/>
    </row>
    <row r="73" spans="1:14" s="27" customFormat="1" ht="25.5" hidden="1">
      <c r="A73" s="8" t="s">
        <v>138</v>
      </c>
      <c r="B73" s="3" t="s">
        <v>10</v>
      </c>
      <c r="C73" s="3" t="s">
        <v>16</v>
      </c>
      <c r="D73" s="3" t="s">
        <v>36</v>
      </c>
      <c r="E73" s="3" t="s">
        <v>79</v>
      </c>
      <c r="F73" s="9">
        <f>F74+F75</f>
        <v>0</v>
      </c>
      <c r="G73" s="29"/>
      <c r="H73" s="29"/>
      <c r="I73" s="29"/>
      <c r="J73" s="29"/>
      <c r="K73" s="29"/>
      <c r="L73" s="29"/>
      <c r="M73" s="29"/>
      <c r="N73" s="29"/>
    </row>
    <row r="74" spans="1:14" s="27" customFormat="1" ht="25.5" hidden="1">
      <c r="A74" s="1" t="s">
        <v>82</v>
      </c>
      <c r="B74" s="2" t="s">
        <v>10</v>
      </c>
      <c r="C74" s="2" t="s">
        <v>16</v>
      </c>
      <c r="D74" s="2" t="s">
        <v>36</v>
      </c>
      <c r="E74" s="2" t="s">
        <v>80</v>
      </c>
      <c r="F74" s="4">
        <v>0</v>
      </c>
      <c r="G74" s="29"/>
      <c r="H74" s="29"/>
      <c r="I74" s="29"/>
      <c r="J74" s="29"/>
      <c r="K74" s="29"/>
      <c r="L74" s="29"/>
      <c r="M74" s="29"/>
      <c r="N74" s="29"/>
    </row>
    <row r="75" spans="1:14" ht="30.75" customHeight="1" hidden="1">
      <c r="A75" s="1" t="s">
        <v>137</v>
      </c>
      <c r="B75" s="2" t="s">
        <v>10</v>
      </c>
      <c r="C75" s="2" t="s">
        <v>16</v>
      </c>
      <c r="D75" s="2" t="s">
        <v>36</v>
      </c>
      <c r="E75" s="2" t="s">
        <v>81</v>
      </c>
      <c r="F75" s="4">
        <v>0</v>
      </c>
      <c r="G75" s="30"/>
      <c r="H75" s="30"/>
      <c r="I75" s="30"/>
      <c r="J75" s="30"/>
      <c r="K75" s="30"/>
      <c r="L75" s="30"/>
      <c r="M75" s="30"/>
      <c r="N75" s="30"/>
    </row>
    <row r="76" spans="1:14" ht="25.5">
      <c r="A76" s="8" t="s">
        <v>37</v>
      </c>
      <c r="B76" s="3" t="s">
        <v>16</v>
      </c>
      <c r="C76" s="3" t="s">
        <v>9</v>
      </c>
      <c r="D76" s="3" t="s">
        <v>9</v>
      </c>
      <c r="E76" s="3" t="s">
        <v>9</v>
      </c>
      <c r="F76" s="9">
        <f>F77</f>
        <v>63.4</v>
      </c>
      <c r="G76" s="30"/>
      <c r="H76" s="30"/>
      <c r="I76" s="30"/>
      <c r="J76" s="30"/>
      <c r="K76" s="30"/>
      <c r="L76" s="30"/>
      <c r="M76" s="30"/>
      <c r="N76" s="30"/>
    </row>
    <row r="77" spans="1:14" ht="25.5">
      <c r="A77" s="46" t="s">
        <v>38</v>
      </c>
      <c r="B77" s="3" t="s">
        <v>16</v>
      </c>
      <c r="C77" s="3" t="s">
        <v>39</v>
      </c>
      <c r="D77" s="3"/>
      <c r="E77" s="3"/>
      <c r="F77" s="9">
        <f>F78+F84+F88</f>
        <v>63.4</v>
      </c>
      <c r="G77" s="30"/>
      <c r="H77" s="30"/>
      <c r="I77" s="30"/>
      <c r="J77" s="30"/>
      <c r="K77" s="30"/>
      <c r="L77" s="30"/>
      <c r="M77" s="30"/>
      <c r="N77" s="30"/>
    </row>
    <row r="78" spans="1:14" ht="12.75">
      <c r="A78" s="107" t="s">
        <v>40</v>
      </c>
      <c r="B78" s="108" t="s">
        <v>16</v>
      </c>
      <c r="C78" s="108" t="s">
        <v>39</v>
      </c>
      <c r="D78" s="108" t="s">
        <v>41</v>
      </c>
      <c r="E78" s="108"/>
      <c r="F78" s="109">
        <f>F79</f>
        <v>6.8</v>
      </c>
      <c r="G78" s="30"/>
      <c r="H78" s="30"/>
      <c r="I78" s="30"/>
      <c r="J78" s="30"/>
      <c r="K78" s="30"/>
      <c r="L78" s="30"/>
      <c r="M78" s="30"/>
      <c r="N78" s="30"/>
    </row>
    <row r="79" spans="1:14" ht="38.25">
      <c r="A79" s="107" t="s">
        <v>214</v>
      </c>
      <c r="B79" s="108" t="s">
        <v>16</v>
      </c>
      <c r="C79" s="108" t="s">
        <v>39</v>
      </c>
      <c r="D79" s="110" t="s">
        <v>121</v>
      </c>
      <c r="E79" s="108"/>
      <c r="F79" s="109">
        <f>F80</f>
        <v>6.8</v>
      </c>
      <c r="G79" s="30"/>
      <c r="H79" s="30"/>
      <c r="I79" s="30"/>
      <c r="J79" s="30"/>
      <c r="K79" s="30"/>
      <c r="L79" s="30"/>
      <c r="M79" s="30"/>
      <c r="N79" s="30"/>
    </row>
    <row r="80" spans="1:14" ht="12.75">
      <c r="A80" s="107" t="s">
        <v>123</v>
      </c>
      <c r="B80" s="108" t="s">
        <v>16</v>
      </c>
      <c r="C80" s="108" t="s">
        <v>39</v>
      </c>
      <c r="D80" s="108" t="s">
        <v>124</v>
      </c>
      <c r="E80" s="108"/>
      <c r="F80" s="109">
        <f>F81</f>
        <v>6.8</v>
      </c>
      <c r="G80" s="30"/>
      <c r="H80" s="30"/>
      <c r="I80" s="30"/>
      <c r="J80" s="30"/>
      <c r="K80" s="30"/>
      <c r="L80" s="30"/>
      <c r="M80" s="30"/>
      <c r="N80" s="30"/>
    </row>
    <row r="81" spans="1:14" ht="25.5">
      <c r="A81" s="107" t="s">
        <v>136</v>
      </c>
      <c r="B81" s="108" t="s">
        <v>16</v>
      </c>
      <c r="C81" s="108" t="s">
        <v>39</v>
      </c>
      <c r="D81" s="108" t="s">
        <v>124</v>
      </c>
      <c r="E81" s="108" t="s">
        <v>78</v>
      </c>
      <c r="F81" s="109">
        <f>F82</f>
        <v>6.8</v>
      </c>
      <c r="G81" s="30"/>
      <c r="H81" s="30"/>
      <c r="I81" s="30"/>
      <c r="J81" s="30"/>
      <c r="K81" s="30"/>
      <c r="L81" s="30"/>
      <c r="M81" s="30"/>
      <c r="N81" s="30"/>
    </row>
    <row r="82" spans="1:14" ht="25.5">
      <c r="A82" s="107" t="s">
        <v>138</v>
      </c>
      <c r="B82" s="108" t="s">
        <v>16</v>
      </c>
      <c r="C82" s="108" t="s">
        <v>39</v>
      </c>
      <c r="D82" s="108" t="s">
        <v>124</v>
      </c>
      <c r="E82" s="108" t="s">
        <v>79</v>
      </c>
      <c r="F82" s="105">
        <f>F83</f>
        <v>6.8</v>
      </c>
      <c r="G82" s="30"/>
      <c r="H82" s="30"/>
      <c r="I82" s="30"/>
      <c r="J82" s="30"/>
      <c r="K82" s="30"/>
      <c r="L82" s="30"/>
      <c r="M82" s="30"/>
      <c r="N82" s="30"/>
    </row>
    <row r="83" spans="1:14" ht="25.5">
      <c r="A83" s="111" t="s">
        <v>137</v>
      </c>
      <c r="B83" s="112" t="s">
        <v>16</v>
      </c>
      <c r="C83" s="112" t="s">
        <v>39</v>
      </c>
      <c r="D83" s="112" t="s">
        <v>124</v>
      </c>
      <c r="E83" s="112" t="s">
        <v>81</v>
      </c>
      <c r="F83" s="105">
        <v>6.8</v>
      </c>
      <c r="G83" s="30"/>
      <c r="H83" s="30"/>
      <c r="I83" s="30"/>
      <c r="J83" s="30"/>
      <c r="K83" s="30"/>
      <c r="L83" s="30"/>
      <c r="M83" s="30"/>
      <c r="N83" s="30"/>
    </row>
    <row r="84" spans="1:14" s="27" customFormat="1" ht="12.75">
      <c r="A84" s="44" t="s">
        <v>17</v>
      </c>
      <c r="B84" s="3" t="s">
        <v>16</v>
      </c>
      <c r="C84" s="3" t="s">
        <v>39</v>
      </c>
      <c r="D84" s="3" t="s">
        <v>18</v>
      </c>
      <c r="E84" s="3"/>
      <c r="F84" s="9">
        <f>F85</f>
        <v>56.6</v>
      </c>
      <c r="G84" s="29"/>
      <c r="H84" s="29"/>
      <c r="I84" s="29"/>
      <c r="J84" s="29"/>
      <c r="K84" s="29"/>
      <c r="L84" s="29"/>
      <c r="M84" s="29"/>
      <c r="N84" s="29"/>
    </row>
    <row r="85" spans="1:14" s="27" customFormat="1" ht="66.75" customHeight="1">
      <c r="A85" s="8" t="s">
        <v>19</v>
      </c>
      <c r="B85" s="3" t="s">
        <v>16</v>
      </c>
      <c r="C85" s="3" t="s">
        <v>39</v>
      </c>
      <c r="D85" s="3" t="s">
        <v>20</v>
      </c>
      <c r="E85" s="3"/>
      <c r="F85" s="9">
        <f>F87</f>
        <v>56.6</v>
      </c>
      <c r="G85" s="29"/>
      <c r="H85" s="29"/>
      <c r="I85" s="29"/>
      <c r="J85" s="29"/>
      <c r="K85" s="29"/>
      <c r="L85" s="29"/>
      <c r="M85" s="29"/>
      <c r="N85" s="29"/>
    </row>
    <row r="86" spans="1:14" s="27" customFormat="1" ht="12.75">
      <c r="A86" s="8" t="s">
        <v>17</v>
      </c>
      <c r="B86" s="3" t="s">
        <v>16</v>
      </c>
      <c r="C86" s="3" t="s">
        <v>39</v>
      </c>
      <c r="D86" s="3" t="s">
        <v>20</v>
      </c>
      <c r="E86" s="3" t="s">
        <v>101</v>
      </c>
      <c r="F86" s="9">
        <f>F87</f>
        <v>56.6</v>
      </c>
      <c r="G86" s="29"/>
      <c r="H86" s="29"/>
      <c r="I86" s="29"/>
      <c r="J86" s="29"/>
      <c r="K86" s="29"/>
      <c r="L86" s="29"/>
      <c r="M86" s="29"/>
      <c r="N86" s="29"/>
    </row>
    <row r="87" spans="1:14" ht="12.75">
      <c r="A87" s="1" t="s">
        <v>21</v>
      </c>
      <c r="B87" s="2" t="s">
        <v>16</v>
      </c>
      <c r="C87" s="2" t="s">
        <v>39</v>
      </c>
      <c r="D87" s="2" t="s">
        <v>20</v>
      </c>
      <c r="E87" s="2" t="s">
        <v>77</v>
      </c>
      <c r="F87" s="4">
        <v>56.6</v>
      </c>
      <c r="G87" s="30"/>
      <c r="H87" s="30"/>
      <c r="I87" s="30"/>
      <c r="J87" s="30"/>
      <c r="K87" s="30"/>
      <c r="L87" s="30"/>
      <c r="M87" s="30"/>
      <c r="N87" s="30"/>
    </row>
    <row r="88" spans="1:14" ht="12.75" hidden="1">
      <c r="A88" s="8" t="s">
        <v>40</v>
      </c>
      <c r="B88" s="3" t="s">
        <v>16</v>
      </c>
      <c r="C88" s="3" t="s">
        <v>39</v>
      </c>
      <c r="D88" s="3" t="s">
        <v>41</v>
      </c>
      <c r="E88" s="2"/>
      <c r="F88" s="4">
        <f>F89</f>
        <v>0</v>
      </c>
      <c r="G88" s="30"/>
      <c r="H88" s="30"/>
      <c r="I88" s="30"/>
      <c r="J88" s="30"/>
      <c r="K88" s="30"/>
      <c r="L88" s="30"/>
      <c r="M88" s="30"/>
      <c r="N88" s="30"/>
    </row>
    <row r="89" spans="1:14" ht="38.25" hidden="1">
      <c r="A89" s="8" t="s">
        <v>120</v>
      </c>
      <c r="B89" s="3" t="s">
        <v>16</v>
      </c>
      <c r="C89" s="3" t="s">
        <v>39</v>
      </c>
      <c r="D89" s="14" t="s">
        <v>121</v>
      </c>
      <c r="E89" s="2"/>
      <c r="F89" s="4">
        <f>F91</f>
        <v>0</v>
      </c>
      <c r="G89" s="30"/>
      <c r="H89" s="30"/>
      <c r="I89" s="30"/>
      <c r="J89" s="30"/>
      <c r="K89" s="30"/>
      <c r="L89" s="30"/>
      <c r="M89" s="30"/>
      <c r="N89" s="30"/>
    </row>
    <row r="90" spans="1:14" ht="12.75" hidden="1">
      <c r="A90" s="8" t="s">
        <v>126</v>
      </c>
      <c r="B90" s="3" t="s">
        <v>16</v>
      </c>
      <c r="C90" s="3" t="s">
        <v>39</v>
      </c>
      <c r="D90" s="3" t="s">
        <v>125</v>
      </c>
      <c r="E90" s="3"/>
      <c r="F90" s="4">
        <f>F91</f>
        <v>0</v>
      </c>
      <c r="G90" s="30"/>
      <c r="H90" s="30"/>
      <c r="I90" s="30"/>
      <c r="J90" s="30"/>
      <c r="K90" s="30"/>
      <c r="L90" s="30"/>
      <c r="M90" s="30"/>
      <c r="N90" s="30"/>
    </row>
    <row r="91" spans="1:14" ht="25.5" hidden="1">
      <c r="A91" s="8" t="s">
        <v>136</v>
      </c>
      <c r="B91" s="3" t="s">
        <v>16</v>
      </c>
      <c r="C91" s="3" t="s">
        <v>39</v>
      </c>
      <c r="D91" s="3" t="s">
        <v>125</v>
      </c>
      <c r="E91" s="3" t="s">
        <v>78</v>
      </c>
      <c r="F91" s="4">
        <f>F92</f>
        <v>0</v>
      </c>
      <c r="G91" s="30"/>
      <c r="H91" s="30"/>
      <c r="I91" s="30"/>
      <c r="J91" s="30"/>
      <c r="K91" s="30"/>
      <c r="L91" s="30"/>
      <c r="M91" s="30"/>
      <c r="N91" s="30"/>
    </row>
    <row r="92" spans="1:14" ht="25.5" hidden="1">
      <c r="A92" s="8" t="s">
        <v>138</v>
      </c>
      <c r="B92" s="3" t="s">
        <v>16</v>
      </c>
      <c r="C92" s="3" t="s">
        <v>39</v>
      </c>
      <c r="D92" s="3" t="s">
        <v>125</v>
      </c>
      <c r="E92" s="3" t="s">
        <v>79</v>
      </c>
      <c r="F92" s="4">
        <f>F93</f>
        <v>0</v>
      </c>
      <c r="G92" s="30"/>
      <c r="H92" s="30"/>
      <c r="I92" s="30"/>
      <c r="J92" s="30"/>
      <c r="K92" s="30"/>
      <c r="L92" s="30"/>
      <c r="M92" s="30"/>
      <c r="N92" s="30"/>
    </row>
    <row r="93" spans="1:14" ht="18" customHeight="1" hidden="1">
      <c r="A93" s="1" t="s">
        <v>137</v>
      </c>
      <c r="B93" s="3" t="s">
        <v>16</v>
      </c>
      <c r="C93" s="3" t="s">
        <v>39</v>
      </c>
      <c r="D93" s="2" t="s">
        <v>125</v>
      </c>
      <c r="E93" s="2" t="s">
        <v>81</v>
      </c>
      <c r="F93" s="4">
        <v>0</v>
      </c>
      <c r="G93" s="30"/>
      <c r="H93" s="30"/>
      <c r="I93" s="30"/>
      <c r="J93" s="30"/>
      <c r="K93" s="30"/>
      <c r="L93" s="30"/>
      <c r="M93" s="30"/>
      <c r="N93" s="30"/>
    </row>
    <row r="94" spans="1:14" s="27" customFormat="1" ht="12.75">
      <c r="A94" s="8" t="s">
        <v>43</v>
      </c>
      <c r="B94" s="3" t="s">
        <v>22</v>
      </c>
      <c r="C94" s="3" t="s">
        <v>9</v>
      </c>
      <c r="D94" s="3" t="s">
        <v>9</v>
      </c>
      <c r="E94" s="3" t="s">
        <v>9</v>
      </c>
      <c r="F94" s="9">
        <f>F95</f>
        <v>323.7</v>
      </c>
      <c r="G94" s="29"/>
      <c r="H94" s="29"/>
      <c r="I94" s="29"/>
      <c r="J94" s="29"/>
      <c r="K94" s="29"/>
      <c r="L94" s="29"/>
      <c r="M94" s="29"/>
      <c r="N94" s="29"/>
    </row>
    <row r="95" spans="1:14" s="27" customFormat="1" ht="12.75">
      <c r="A95" s="46" t="s">
        <v>93</v>
      </c>
      <c r="B95" s="3" t="s">
        <v>22</v>
      </c>
      <c r="C95" s="3" t="s">
        <v>39</v>
      </c>
      <c r="D95" s="3"/>
      <c r="E95" s="3"/>
      <c r="F95" s="9">
        <f>F101+F96</f>
        <v>323.7</v>
      </c>
      <c r="G95" s="29"/>
      <c r="H95" s="29"/>
      <c r="I95" s="29"/>
      <c r="J95" s="29"/>
      <c r="K95" s="29"/>
      <c r="L95" s="29"/>
      <c r="M95" s="29"/>
      <c r="N95" s="29"/>
    </row>
    <row r="96" spans="1:14" s="27" customFormat="1" ht="12.75">
      <c r="A96" s="46" t="s">
        <v>49</v>
      </c>
      <c r="B96" s="3" t="s">
        <v>22</v>
      </c>
      <c r="C96" s="3" t="s">
        <v>39</v>
      </c>
      <c r="D96" s="3" t="s">
        <v>50</v>
      </c>
      <c r="E96" s="3"/>
      <c r="F96" s="9">
        <f>F97</f>
        <v>323.7</v>
      </c>
      <c r="G96" s="29"/>
      <c r="H96" s="29"/>
      <c r="I96" s="29"/>
      <c r="J96" s="29"/>
      <c r="K96" s="29"/>
      <c r="L96" s="29"/>
      <c r="M96" s="29"/>
      <c r="N96" s="29"/>
    </row>
    <row r="97" spans="1:14" s="27" customFormat="1" ht="42.75" customHeight="1">
      <c r="A97" s="46" t="s">
        <v>102</v>
      </c>
      <c r="B97" s="3" t="s">
        <v>22</v>
      </c>
      <c r="C97" s="3" t="s">
        <v>39</v>
      </c>
      <c r="D97" s="3" t="s">
        <v>54</v>
      </c>
      <c r="E97" s="3"/>
      <c r="F97" s="9">
        <f>F98</f>
        <v>323.7</v>
      </c>
      <c r="G97" s="29"/>
      <c r="H97" s="29"/>
      <c r="I97" s="29"/>
      <c r="J97" s="29"/>
      <c r="K97" s="29"/>
      <c r="L97" s="29"/>
      <c r="M97" s="29"/>
      <c r="N97" s="29"/>
    </row>
    <row r="98" spans="1:14" s="27" customFormat="1" ht="27" customHeight="1">
      <c r="A98" s="8" t="s">
        <v>136</v>
      </c>
      <c r="B98" s="3" t="s">
        <v>22</v>
      </c>
      <c r="C98" s="3" t="s">
        <v>39</v>
      </c>
      <c r="D98" s="3" t="s">
        <v>54</v>
      </c>
      <c r="E98" s="3" t="s">
        <v>78</v>
      </c>
      <c r="F98" s="9">
        <f>F99</f>
        <v>323.7</v>
      </c>
      <c r="G98" s="29"/>
      <c r="H98" s="29"/>
      <c r="I98" s="29"/>
      <c r="J98" s="29"/>
      <c r="K98" s="29"/>
      <c r="L98" s="29"/>
      <c r="M98" s="29"/>
      <c r="N98" s="29"/>
    </row>
    <row r="99" spans="1:14" s="27" customFormat="1" ht="25.5">
      <c r="A99" s="8" t="s">
        <v>138</v>
      </c>
      <c r="B99" s="3" t="s">
        <v>22</v>
      </c>
      <c r="C99" s="3" t="s">
        <v>39</v>
      </c>
      <c r="D99" s="3" t="s">
        <v>54</v>
      </c>
      <c r="E99" s="3" t="s">
        <v>79</v>
      </c>
      <c r="F99" s="9">
        <f>F100</f>
        <v>323.7</v>
      </c>
      <c r="G99" s="29"/>
      <c r="H99" s="29"/>
      <c r="I99" s="29"/>
      <c r="J99" s="29"/>
      <c r="K99" s="29"/>
      <c r="L99" s="29"/>
      <c r="M99" s="29"/>
      <c r="N99" s="29"/>
    </row>
    <row r="100" spans="1:14" ht="25.5">
      <c r="A100" s="1" t="s">
        <v>137</v>
      </c>
      <c r="B100" s="2" t="s">
        <v>22</v>
      </c>
      <c r="C100" s="2" t="s">
        <v>39</v>
      </c>
      <c r="D100" s="2" t="s">
        <v>54</v>
      </c>
      <c r="E100" s="2" t="s">
        <v>81</v>
      </c>
      <c r="F100" s="4">
        <v>323.7</v>
      </c>
      <c r="G100" s="30"/>
      <c r="H100" s="30"/>
      <c r="I100" s="30"/>
      <c r="J100" s="30"/>
      <c r="K100" s="30"/>
      <c r="L100" s="30"/>
      <c r="M100" s="30"/>
      <c r="N100" s="30"/>
    </row>
    <row r="101" spans="1:14" ht="12.75" hidden="1">
      <c r="A101" s="8" t="s">
        <v>40</v>
      </c>
      <c r="B101" s="3" t="s">
        <v>22</v>
      </c>
      <c r="C101" s="3" t="s">
        <v>39</v>
      </c>
      <c r="D101" s="3" t="s">
        <v>41</v>
      </c>
      <c r="E101" s="2"/>
      <c r="F101" s="9">
        <f>F102</f>
        <v>0</v>
      </c>
      <c r="G101" s="30"/>
      <c r="H101" s="30"/>
      <c r="I101" s="30"/>
      <c r="J101" s="30"/>
      <c r="K101" s="30"/>
      <c r="L101" s="30"/>
      <c r="M101" s="30"/>
      <c r="N101" s="30"/>
    </row>
    <row r="102" spans="1:14" s="27" customFormat="1" ht="28.5" customHeight="1" hidden="1">
      <c r="A102" s="34" t="s">
        <v>119</v>
      </c>
      <c r="B102" s="3" t="s">
        <v>22</v>
      </c>
      <c r="C102" s="3" t="s">
        <v>39</v>
      </c>
      <c r="D102" s="3" t="s">
        <v>57</v>
      </c>
      <c r="E102" s="3"/>
      <c r="F102" s="9">
        <f>F103</f>
        <v>0</v>
      </c>
      <c r="G102" s="29"/>
      <c r="H102" s="29"/>
      <c r="I102" s="29"/>
      <c r="J102" s="29"/>
      <c r="K102" s="29"/>
      <c r="L102" s="29"/>
      <c r="M102" s="29"/>
      <c r="N102" s="29"/>
    </row>
    <row r="103" spans="1:14" s="27" customFormat="1" ht="28.5" customHeight="1" hidden="1">
      <c r="A103" s="8" t="s">
        <v>136</v>
      </c>
      <c r="B103" s="3" t="s">
        <v>22</v>
      </c>
      <c r="C103" s="3" t="s">
        <v>39</v>
      </c>
      <c r="D103" s="3" t="s">
        <v>57</v>
      </c>
      <c r="E103" s="3" t="s">
        <v>78</v>
      </c>
      <c r="F103" s="9">
        <f>F104</f>
        <v>0</v>
      </c>
      <c r="G103" s="29"/>
      <c r="H103" s="29"/>
      <c r="I103" s="29"/>
      <c r="J103" s="29"/>
      <c r="K103" s="29"/>
      <c r="L103" s="29"/>
      <c r="M103" s="29"/>
      <c r="N103" s="29"/>
    </row>
    <row r="104" spans="1:14" s="27" customFormat="1" ht="31.5" customHeight="1" hidden="1">
      <c r="A104" s="8" t="s">
        <v>138</v>
      </c>
      <c r="B104" s="3" t="s">
        <v>22</v>
      </c>
      <c r="C104" s="3" t="s">
        <v>39</v>
      </c>
      <c r="D104" s="3" t="s">
        <v>57</v>
      </c>
      <c r="E104" s="3" t="s">
        <v>79</v>
      </c>
      <c r="F104" s="9">
        <f>F105</f>
        <v>0</v>
      </c>
      <c r="G104" s="29"/>
      <c r="H104" s="29"/>
      <c r="I104" s="29"/>
      <c r="J104" s="29"/>
      <c r="K104" s="29"/>
      <c r="L104" s="29"/>
      <c r="M104" s="29"/>
      <c r="N104" s="29"/>
    </row>
    <row r="105" spans="1:14" ht="29.25" customHeight="1" hidden="1">
      <c r="A105" s="1" t="s">
        <v>137</v>
      </c>
      <c r="B105" s="2" t="s">
        <v>22</v>
      </c>
      <c r="C105" s="2" t="s">
        <v>39</v>
      </c>
      <c r="D105" s="2" t="s">
        <v>57</v>
      </c>
      <c r="E105" s="2" t="s">
        <v>81</v>
      </c>
      <c r="F105" s="4">
        <v>0</v>
      </c>
      <c r="G105" s="30"/>
      <c r="H105" s="30"/>
      <c r="I105" s="30"/>
      <c r="J105" s="30"/>
      <c r="K105" s="30"/>
      <c r="L105" s="30"/>
      <c r="M105" s="30"/>
      <c r="N105" s="30"/>
    </row>
    <row r="106" spans="1:14" ht="13.5" customHeight="1">
      <c r="A106" s="8" t="s">
        <v>45</v>
      </c>
      <c r="B106" s="3" t="s">
        <v>46</v>
      </c>
      <c r="C106" s="3" t="s">
        <v>9</v>
      </c>
      <c r="D106" s="3" t="s">
        <v>9</v>
      </c>
      <c r="E106" s="3" t="s">
        <v>9</v>
      </c>
      <c r="F106" s="9">
        <f>F107+F113+F128</f>
        <v>838.3000000000002</v>
      </c>
      <c r="N106" s="30"/>
    </row>
    <row r="107" spans="1:14" ht="13.5" customHeight="1" hidden="1">
      <c r="A107" s="44" t="s">
        <v>47</v>
      </c>
      <c r="B107" s="3" t="s">
        <v>48</v>
      </c>
      <c r="C107" s="3" t="s">
        <v>12</v>
      </c>
      <c r="D107" s="3"/>
      <c r="E107" s="3"/>
      <c r="F107" s="9">
        <f>F108</f>
        <v>0</v>
      </c>
      <c r="N107" s="30"/>
    </row>
    <row r="108" spans="1:14" s="27" customFormat="1" ht="13.5" customHeight="1" hidden="1">
      <c r="A108" s="44" t="s">
        <v>17</v>
      </c>
      <c r="B108" s="3" t="s">
        <v>48</v>
      </c>
      <c r="C108" s="3" t="s">
        <v>12</v>
      </c>
      <c r="D108" s="3" t="s">
        <v>18</v>
      </c>
      <c r="E108" s="3"/>
      <c r="F108" s="9">
        <f>F109</f>
        <v>0</v>
      </c>
      <c r="N108" s="29"/>
    </row>
    <row r="109" spans="1:14" s="27" customFormat="1" ht="40.5" customHeight="1" hidden="1">
      <c r="A109" s="8" t="s">
        <v>44</v>
      </c>
      <c r="B109" s="3" t="s">
        <v>48</v>
      </c>
      <c r="C109" s="3" t="s">
        <v>12</v>
      </c>
      <c r="D109" s="3" t="s">
        <v>103</v>
      </c>
      <c r="E109" s="3"/>
      <c r="F109" s="9">
        <f>F111</f>
        <v>0</v>
      </c>
      <c r="N109" s="29"/>
    </row>
    <row r="110" spans="1:14" s="27" customFormat="1" ht="26.25" customHeight="1" hidden="1">
      <c r="A110" s="8" t="s">
        <v>105</v>
      </c>
      <c r="B110" s="3" t="s">
        <v>48</v>
      </c>
      <c r="C110" s="3" t="s">
        <v>12</v>
      </c>
      <c r="D110" s="3" t="s">
        <v>104</v>
      </c>
      <c r="E110" s="3"/>
      <c r="F110" s="9">
        <f>F111</f>
        <v>0</v>
      </c>
      <c r="N110" s="29"/>
    </row>
    <row r="111" spans="1:14" s="27" customFormat="1" ht="14.25" customHeight="1" hidden="1">
      <c r="A111" s="8" t="s">
        <v>55</v>
      </c>
      <c r="B111" s="3" t="s">
        <v>48</v>
      </c>
      <c r="C111" s="3" t="s">
        <v>12</v>
      </c>
      <c r="D111" s="3" t="s">
        <v>104</v>
      </c>
      <c r="E111" s="3" t="s">
        <v>110</v>
      </c>
      <c r="F111" s="9">
        <f>F112</f>
        <v>0</v>
      </c>
      <c r="N111" s="29"/>
    </row>
    <row r="112" spans="1:14" ht="12.75" customHeight="1" hidden="1">
      <c r="A112" s="1" t="s">
        <v>112</v>
      </c>
      <c r="B112" s="2" t="s">
        <v>48</v>
      </c>
      <c r="C112" s="2" t="s">
        <v>12</v>
      </c>
      <c r="D112" s="2" t="s">
        <v>104</v>
      </c>
      <c r="E112" s="2" t="s">
        <v>111</v>
      </c>
      <c r="F112" s="4">
        <v>0</v>
      </c>
      <c r="N112" s="30"/>
    </row>
    <row r="113" spans="1:14" ht="15.75" customHeight="1">
      <c r="A113" s="46" t="s">
        <v>51</v>
      </c>
      <c r="B113" s="3" t="s">
        <v>48</v>
      </c>
      <c r="C113" s="3" t="s">
        <v>10</v>
      </c>
      <c r="D113" s="3"/>
      <c r="E113" s="3"/>
      <c r="F113" s="9">
        <f>F114</f>
        <v>236.3</v>
      </c>
      <c r="N113" s="30"/>
    </row>
    <row r="114" spans="1:14" s="27" customFormat="1" ht="13.5" customHeight="1">
      <c r="A114" s="13" t="s">
        <v>40</v>
      </c>
      <c r="B114" s="14" t="s">
        <v>46</v>
      </c>
      <c r="C114" s="14" t="s">
        <v>10</v>
      </c>
      <c r="D114" s="14" t="s">
        <v>41</v>
      </c>
      <c r="E114" s="3"/>
      <c r="F114" s="9">
        <f>F115+F120</f>
        <v>236.3</v>
      </c>
      <c r="N114" s="29"/>
    </row>
    <row r="115" spans="1:14" s="27" customFormat="1" ht="33" customHeight="1">
      <c r="A115" s="46" t="s">
        <v>233</v>
      </c>
      <c r="B115" s="3" t="s">
        <v>48</v>
      </c>
      <c r="C115" s="3" t="s">
        <v>10</v>
      </c>
      <c r="D115" s="3" t="s">
        <v>234</v>
      </c>
      <c r="E115" s="3"/>
      <c r="F115" s="9">
        <f>F116</f>
        <v>183.3</v>
      </c>
      <c r="N115" s="29"/>
    </row>
    <row r="116" spans="1:14" s="27" customFormat="1" ht="27.75" customHeight="1">
      <c r="A116" s="8" t="s">
        <v>136</v>
      </c>
      <c r="B116" s="3" t="s">
        <v>48</v>
      </c>
      <c r="C116" s="3" t="s">
        <v>10</v>
      </c>
      <c r="D116" s="3" t="s">
        <v>234</v>
      </c>
      <c r="E116" s="3" t="s">
        <v>78</v>
      </c>
      <c r="F116" s="9">
        <f>F117</f>
        <v>183.3</v>
      </c>
      <c r="N116" s="29"/>
    </row>
    <row r="117" spans="1:14" s="27" customFormat="1" ht="28.5" customHeight="1">
      <c r="A117" s="8" t="s">
        <v>138</v>
      </c>
      <c r="B117" s="3" t="s">
        <v>48</v>
      </c>
      <c r="C117" s="3" t="s">
        <v>10</v>
      </c>
      <c r="D117" s="3" t="s">
        <v>234</v>
      </c>
      <c r="E117" s="3" t="s">
        <v>79</v>
      </c>
      <c r="F117" s="9">
        <f>F118</f>
        <v>183.3</v>
      </c>
      <c r="N117" s="29"/>
    </row>
    <row r="118" spans="1:14" ht="28.5" customHeight="1">
      <c r="A118" s="1" t="s">
        <v>137</v>
      </c>
      <c r="B118" s="2" t="s">
        <v>48</v>
      </c>
      <c r="C118" s="2" t="s">
        <v>10</v>
      </c>
      <c r="D118" s="2" t="s">
        <v>234</v>
      </c>
      <c r="E118" s="2" t="s">
        <v>81</v>
      </c>
      <c r="F118" s="4">
        <v>183.3</v>
      </c>
      <c r="N118" s="30"/>
    </row>
    <row r="119" spans="1:14" ht="19.5" customHeight="1" hidden="1">
      <c r="A119" s="66"/>
      <c r="B119" s="65"/>
      <c r="C119" s="65"/>
      <c r="D119" s="65"/>
      <c r="E119" s="64"/>
      <c r="F119" s="67"/>
      <c r="N119" s="30"/>
    </row>
    <row r="120" spans="1:14" ht="45.75" customHeight="1">
      <c r="A120" s="34" t="s">
        <v>217</v>
      </c>
      <c r="B120" s="14" t="s">
        <v>46</v>
      </c>
      <c r="C120" s="14" t="s">
        <v>10</v>
      </c>
      <c r="D120" s="14" t="s">
        <v>42</v>
      </c>
      <c r="E120" s="5"/>
      <c r="F120" s="9">
        <f>F121+F125</f>
        <v>53</v>
      </c>
      <c r="N120" s="30"/>
    </row>
    <row r="121" spans="1:14" ht="28.5" customHeight="1">
      <c r="A121" s="10" t="s">
        <v>136</v>
      </c>
      <c r="B121" s="3" t="s">
        <v>48</v>
      </c>
      <c r="C121" s="3" t="s">
        <v>10</v>
      </c>
      <c r="D121" s="14" t="s">
        <v>42</v>
      </c>
      <c r="E121" s="6" t="s">
        <v>78</v>
      </c>
      <c r="F121" s="9">
        <f>F122</f>
        <v>50.5</v>
      </c>
      <c r="N121" s="30"/>
    </row>
    <row r="122" spans="1:14" ht="28.5" customHeight="1">
      <c r="A122" s="10" t="s">
        <v>138</v>
      </c>
      <c r="B122" s="3" t="s">
        <v>48</v>
      </c>
      <c r="C122" s="3" t="s">
        <v>10</v>
      </c>
      <c r="D122" s="14" t="s">
        <v>42</v>
      </c>
      <c r="E122" s="6" t="s">
        <v>79</v>
      </c>
      <c r="F122" s="9">
        <f>F124+F123</f>
        <v>50.5</v>
      </c>
      <c r="N122" s="30"/>
    </row>
    <row r="123" spans="1:14" ht="30.75" customHeight="1" hidden="1">
      <c r="A123" s="1" t="s">
        <v>139</v>
      </c>
      <c r="B123" s="2" t="s">
        <v>48</v>
      </c>
      <c r="C123" s="2" t="s">
        <v>10</v>
      </c>
      <c r="D123" s="16" t="s">
        <v>42</v>
      </c>
      <c r="E123" s="5" t="s">
        <v>109</v>
      </c>
      <c r="F123" s="9">
        <v>0</v>
      </c>
      <c r="N123" s="30"/>
    </row>
    <row r="124" spans="1:14" ht="28.5" customHeight="1">
      <c r="A124" s="7" t="s">
        <v>137</v>
      </c>
      <c r="B124" s="2" t="s">
        <v>48</v>
      </c>
      <c r="C124" s="2" t="s">
        <v>10</v>
      </c>
      <c r="D124" s="16" t="s">
        <v>42</v>
      </c>
      <c r="E124" s="5" t="s">
        <v>81</v>
      </c>
      <c r="F124" s="4">
        <f>50+0.5</f>
        <v>50.5</v>
      </c>
      <c r="N124" s="30"/>
    </row>
    <row r="125" spans="1:14" ht="15" customHeight="1">
      <c r="A125" s="8" t="s">
        <v>86</v>
      </c>
      <c r="B125" s="3" t="s">
        <v>48</v>
      </c>
      <c r="C125" s="3" t="s">
        <v>10</v>
      </c>
      <c r="D125" s="14" t="s">
        <v>42</v>
      </c>
      <c r="E125" s="3" t="s">
        <v>83</v>
      </c>
      <c r="F125" s="4">
        <f>F126</f>
        <v>2.5</v>
      </c>
      <c r="N125" s="30"/>
    </row>
    <row r="126" spans="1:14" ht="20.25" customHeight="1">
      <c r="A126" s="8" t="s">
        <v>87</v>
      </c>
      <c r="B126" s="3" t="s">
        <v>48</v>
      </c>
      <c r="C126" s="3" t="s">
        <v>10</v>
      </c>
      <c r="D126" s="14" t="s">
        <v>42</v>
      </c>
      <c r="E126" s="3" t="s">
        <v>84</v>
      </c>
      <c r="F126" s="4">
        <f>F127</f>
        <v>2.5</v>
      </c>
      <c r="N126" s="30"/>
    </row>
    <row r="127" spans="1:14" ht="18" customHeight="1">
      <c r="A127" s="1" t="s">
        <v>88</v>
      </c>
      <c r="B127" s="2" t="s">
        <v>48</v>
      </c>
      <c r="C127" s="2" t="s">
        <v>10</v>
      </c>
      <c r="D127" s="16" t="s">
        <v>42</v>
      </c>
      <c r="E127" s="2" t="s">
        <v>85</v>
      </c>
      <c r="F127" s="4">
        <v>2.5</v>
      </c>
      <c r="N127" s="30"/>
    </row>
    <row r="128" spans="1:15" ht="16.5" customHeight="1">
      <c r="A128" s="46" t="s">
        <v>52</v>
      </c>
      <c r="B128" s="3" t="s">
        <v>48</v>
      </c>
      <c r="C128" s="3" t="s">
        <v>16</v>
      </c>
      <c r="D128" s="3"/>
      <c r="E128" s="3"/>
      <c r="F128" s="9">
        <f>F129+F132</f>
        <v>602.0000000000001</v>
      </c>
      <c r="G128" s="30"/>
      <c r="H128" s="30"/>
      <c r="I128" s="30"/>
      <c r="J128" s="30"/>
      <c r="K128" s="30"/>
      <c r="L128" s="30"/>
      <c r="M128" s="30"/>
      <c r="N128" s="30"/>
      <c r="O128" s="27"/>
    </row>
    <row r="129" spans="1:14" ht="16.5" customHeight="1" hidden="1">
      <c r="A129" s="8" t="s">
        <v>49</v>
      </c>
      <c r="B129" s="3" t="s">
        <v>48</v>
      </c>
      <c r="C129" s="3" t="s">
        <v>16</v>
      </c>
      <c r="D129" s="3" t="s">
        <v>50</v>
      </c>
      <c r="E129" s="3"/>
      <c r="F129" s="9">
        <f>F130</f>
        <v>0</v>
      </c>
      <c r="G129" s="30"/>
      <c r="H129" s="30"/>
      <c r="I129" s="30"/>
      <c r="J129" s="30"/>
      <c r="K129" s="30"/>
      <c r="L129" s="30"/>
      <c r="M129" s="30"/>
      <c r="N129" s="30"/>
    </row>
    <row r="130" spans="1:14" ht="27.75" customHeight="1" hidden="1">
      <c r="A130" s="1" t="s">
        <v>53</v>
      </c>
      <c r="B130" s="2" t="s">
        <v>48</v>
      </c>
      <c r="C130" s="2" t="s">
        <v>16</v>
      </c>
      <c r="D130" s="2" t="s">
        <v>54</v>
      </c>
      <c r="E130" s="2"/>
      <c r="F130" s="4">
        <f>F131</f>
        <v>0</v>
      </c>
      <c r="G130" s="30"/>
      <c r="H130" s="30"/>
      <c r="I130" s="30"/>
      <c r="J130" s="30"/>
      <c r="K130" s="30"/>
      <c r="L130" s="30"/>
      <c r="M130" s="30"/>
      <c r="N130" s="30"/>
    </row>
    <row r="131" spans="1:14" ht="14.25" customHeight="1" hidden="1">
      <c r="A131" s="1" t="s">
        <v>55</v>
      </c>
      <c r="B131" s="2" t="s">
        <v>48</v>
      </c>
      <c r="C131" s="2" t="s">
        <v>16</v>
      </c>
      <c r="D131" s="2" t="s">
        <v>54</v>
      </c>
      <c r="E131" s="2" t="s">
        <v>56</v>
      </c>
      <c r="F131" s="4">
        <v>0</v>
      </c>
      <c r="G131" s="30"/>
      <c r="H131" s="30"/>
      <c r="I131" s="30"/>
      <c r="J131" s="30"/>
      <c r="K131" s="30"/>
      <c r="L131" s="30"/>
      <c r="M131" s="30"/>
      <c r="N131" s="30"/>
    </row>
    <row r="132" spans="1:14" ht="14.25" customHeight="1">
      <c r="A132" s="8" t="s">
        <v>40</v>
      </c>
      <c r="B132" s="3" t="s">
        <v>48</v>
      </c>
      <c r="C132" s="3" t="s">
        <v>16</v>
      </c>
      <c r="D132" s="3" t="s">
        <v>41</v>
      </c>
      <c r="E132" s="3"/>
      <c r="F132" s="9">
        <f>F133+F137</f>
        <v>602.0000000000001</v>
      </c>
      <c r="G132" s="30"/>
      <c r="H132" s="30"/>
      <c r="I132" s="30"/>
      <c r="J132" s="30"/>
      <c r="K132" s="30"/>
      <c r="L132" s="30"/>
      <c r="M132" s="30"/>
      <c r="N132" s="30"/>
    </row>
    <row r="133" spans="1:14" s="27" customFormat="1" ht="31.5" customHeight="1">
      <c r="A133" s="34" t="s">
        <v>213</v>
      </c>
      <c r="B133" s="3" t="s">
        <v>48</v>
      </c>
      <c r="C133" s="3" t="s">
        <v>16</v>
      </c>
      <c r="D133" s="3" t="s">
        <v>57</v>
      </c>
      <c r="E133" s="3"/>
      <c r="F133" s="9">
        <f>F134</f>
        <v>155.9</v>
      </c>
      <c r="G133" s="29"/>
      <c r="H133" s="29"/>
      <c r="I133" s="29"/>
      <c r="J133" s="29"/>
      <c r="K133" s="29"/>
      <c r="L133" s="29"/>
      <c r="M133" s="29"/>
      <c r="N133" s="29"/>
    </row>
    <row r="134" spans="1:14" s="27" customFormat="1" ht="25.5">
      <c r="A134" s="8" t="s">
        <v>136</v>
      </c>
      <c r="B134" s="3" t="s">
        <v>48</v>
      </c>
      <c r="C134" s="3" t="s">
        <v>16</v>
      </c>
      <c r="D134" s="3" t="s">
        <v>57</v>
      </c>
      <c r="E134" s="3" t="s">
        <v>78</v>
      </c>
      <c r="F134" s="9">
        <f>F135</f>
        <v>155.9</v>
      </c>
      <c r="G134" s="29"/>
      <c r="H134" s="29"/>
      <c r="I134" s="29"/>
      <c r="J134" s="29"/>
      <c r="K134" s="29"/>
      <c r="L134" s="29"/>
      <c r="M134" s="29"/>
      <c r="N134" s="29"/>
    </row>
    <row r="135" spans="1:14" s="27" customFormat="1" ht="27" customHeight="1">
      <c r="A135" s="8" t="s">
        <v>138</v>
      </c>
      <c r="B135" s="3" t="s">
        <v>48</v>
      </c>
      <c r="C135" s="3" t="s">
        <v>16</v>
      </c>
      <c r="D135" s="3" t="s">
        <v>57</v>
      </c>
      <c r="E135" s="3" t="s">
        <v>79</v>
      </c>
      <c r="F135" s="9">
        <f>F136</f>
        <v>155.9</v>
      </c>
      <c r="G135" s="29"/>
      <c r="H135" s="29"/>
      <c r="I135" s="29"/>
      <c r="J135" s="29"/>
      <c r="K135" s="29"/>
      <c r="L135" s="29"/>
      <c r="M135" s="29"/>
      <c r="N135" s="29"/>
    </row>
    <row r="136" spans="1:14" ht="29.25" customHeight="1">
      <c r="A136" s="1" t="s">
        <v>137</v>
      </c>
      <c r="B136" s="2" t="s">
        <v>48</v>
      </c>
      <c r="C136" s="2" t="s">
        <v>16</v>
      </c>
      <c r="D136" s="2" t="s">
        <v>57</v>
      </c>
      <c r="E136" s="2" t="s">
        <v>81</v>
      </c>
      <c r="F136" s="4">
        <f>155.9</f>
        <v>155.9</v>
      </c>
      <c r="G136" s="30"/>
      <c r="H136" s="30"/>
      <c r="I136" s="30"/>
      <c r="J136" s="30"/>
      <c r="K136" s="30"/>
      <c r="L136" s="30"/>
      <c r="M136" s="30"/>
      <c r="N136" s="30"/>
    </row>
    <row r="137" spans="1:14" s="27" customFormat="1" ht="39" customHeight="1">
      <c r="A137" s="8" t="s">
        <v>214</v>
      </c>
      <c r="B137" s="3" t="s">
        <v>48</v>
      </c>
      <c r="C137" s="3" t="s">
        <v>16</v>
      </c>
      <c r="D137" s="14" t="s">
        <v>121</v>
      </c>
      <c r="E137" s="3"/>
      <c r="F137" s="9">
        <f>F138+F142+F146</f>
        <v>446.1000000000001</v>
      </c>
      <c r="G137" s="29"/>
      <c r="H137" s="29"/>
      <c r="I137" s="29"/>
      <c r="J137" s="29"/>
      <c r="K137" s="29"/>
      <c r="L137" s="29"/>
      <c r="M137" s="29"/>
      <c r="N137" s="29"/>
    </row>
    <row r="138" spans="1:14" s="27" customFormat="1" ht="19.5" customHeight="1">
      <c r="A138" s="8" t="s">
        <v>58</v>
      </c>
      <c r="B138" s="3" t="s">
        <v>48</v>
      </c>
      <c r="C138" s="3" t="s">
        <v>16</v>
      </c>
      <c r="D138" s="3" t="s">
        <v>122</v>
      </c>
      <c r="E138" s="3"/>
      <c r="F138" s="9">
        <f>F139</f>
        <v>379.20000000000005</v>
      </c>
      <c r="G138" s="29"/>
      <c r="H138" s="29"/>
      <c r="I138" s="29"/>
      <c r="J138" s="29"/>
      <c r="K138" s="29"/>
      <c r="L138" s="29"/>
      <c r="M138" s="29"/>
      <c r="N138" s="29"/>
    </row>
    <row r="139" spans="1:14" s="27" customFormat="1" ht="25.5">
      <c r="A139" s="8" t="s">
        <v>136</v>
      </c>
      <c r="B139" s="3" t="s">
        <v>48</v>
      </c>
      <c r="C139" s="3" t="s">
        <v>16</v>
      </c>
      <c r="D139" s="3" t="s">
        <v>122</v>
      </c>
      <c r="E139" s="3" t="s">
        <v>78</v>
      </c>
      <c r="F139" s="9">
        <f>F140</f>
        <v>379.20000000000005</v>
      </c>
      <c r="G139" s="29"/>
      <c r="H139" s="29"/>
      <c r="I139" s="29"/>
      <c r="J139" s="29"/>
      <c r="K139" s="29"/>
      <c r="L139" s="29"/>
      <c r="M139" s="29"/>
      <c r="N139" s="29"/>
    </row>
    <row r="140" spans="1:14" s="27" customFormat="1" ht="28.5" customHeight="1">
      <c r="A140" s="8" t="s">
        <v>138</v>
      </c>
      <c r="B140" s="3" t="s">
        <v>48</v>
      </c>
      <c r="C140" s="3" t="s">
        <v>16</v>
      </c>
      <c r="D140" s="3" t="s">
        <v>122</v>
      </c>
      <c r="E140" s="3" t="s">
        <v>79</v>
      </c>
      <c r="F140" s="9">
        <f>F141</f>
        <v>379.20000000000005</v>
      </c>
      <c r="G140" s="29"/>
      <c r="H140" s="29"/>
      <c r="I140" s="29"/>
      <c r="J140" s="29"/>
      <c r="K140" s="29"/>
      <c r="L140" s="29"/>
      <c r="M140" s="29"/>
      <c r="N140" s="29"/>
    </row>
    <row r="141" spans="1:14" ht="30.75" customHeight="1">
      <c r="A141" s="1" t="s">
        <v>137</v>
      </c>
      <c r="B141" s="2" t="s">
        <v>48</v>
      </c>
      <c r="C141" s="2" t="s">
        <v>16</v>
      </c>
      <c r="D141" s="2" t="s">
        <v>122</v>
      </c>
      <c r="E141" s="2" t="s">
        <v>81</v>
      </c>
      <c r="F141" s="4">
        <f>408.1-28.9</f>
        <v>379.20000000000005</v>
      </c>
      <c r="G141" s="30"/>
      <c r="H141" s="30"/>
      <c r="I141" s="30"/>
      <c r="J141" s="30"/>
      <c r="K141" s="30"/>
      <c r="L141" s="30"/>
      <c r="M141" s="30"/>
      <c r="N141" s="30"/>
    </row>
    <row r="142" spans="1:14" s="27" customFormat="1" ht="19.5" customHeight="1">
      <c r="A142" s="8" t="s">
        <v>123</v>
      </c>
      <c r="B142" s="3" t="s">
        <v>48</v>
      </c>
      <c r="C142" s="3" t="s">
        <v>16</v>
      </c>
      <c r="D142" s="3" t="s">
        <v>124</v>
      </c>
      <c r="E142" s="3"/>
      <c r="F142" s="9">
        <f>F143</f>
        <v>29.1</v>
      </c>
      <c r="G142" s="29"/>
      <c r="H142" s="29"/>
      <c r="I142" s="29"/>
      <c r="J142" s="29"/>
      <c r="K142" s="29"/>
      <c r="L142" s="29"/>
      <c r="M142" s="29"/>
      <c r="N142" s="29"/>
    </row>
    <row r="143" spans="1:14" s="27" customFormat="1" ht="25.5">
      <c r="A143" s="8" t="s">
        <v>136</v>
      </c>
      <c r="B143" s="3" t="s">
        <v>48</v>
      </c>
      <c r="C143" s="3" t="s">
        <v>16</v>
      </c>
      <c r="D143" s="3" t="s">
        <v>124</v>
      </c>
      <c r="E143" s="3" t="s">
        <v>78</v>
      </c>
      <c r="F143" s="9">
        <f>F144</f>
        <v>29.1</v>
      </c>
      <c r="G143" s="29"/>
      <c r="H143" s="29"/>
      <c r="I143" s="29"/>
      <c r="J143" s="29"/>
      <c r="K143" s="29"/>
      <c r="L143" s="29"/>
      <c r="M143" s="29"/>
      <c r="N143" s="29"/>
    </row>
    <row r="144" spans="1:14" s="27" customFormat="1" ht="28.5" customHeight="1">
      <c r="A144" s="8" t="s">
        <v>138</v>
      </c>
      <c r="B144" s="3" t="s">
        <v>48</v>
      </c>
      <c r="C144" s="3" t="s">
        <v>16</v>
      </c>
      <c r="D144" s="3" t="s">
        <v>124</v>
      </c>
      <c r="E144" s="3" t="s">
        <v>79</v>
      </c>
      <c r="F144" s="9">
        <f>F145</f>
        <v>29.1</v>
      </c>
      <c r="G144" s="29"/>
      <c r="H144" s="29"/>
      <c r="I144" s="29"/>
      <c r="J144" s="29"/>
      <c r="K144" s="29"/>
      <c r="L144" s="29"/>
      <c r="M144" s="29"/>
      <c r="N144" s="29"/>
    </row>
    <row r="145" spans="1:14" ht="30.75" customHeight="1">
      <c r="A145" s="1" t="s">
        <v>137</v>
      </c>
      <c r="B145" s="2" t="s">
        <v>48</v>
      </c>
      <c r="C145" s="2" t="s">
        <v>16</v>
      </c>
      <c r="D145" s="2" t="s">
        <v>124</v>
      </c>
      <c r="E145" s="2" t="s">
        <v>81</v>
      </c>
      <c r="F145" s="4">
        <v>29.1</v>
      </c>
      <c r="G145" s="30"/>
      <c r="H145" s="30"/>
      <c r="I145" s="30"/>
      <c r="J145" s="30"/>
      <c r="K145" s="30"/>
      <c r="L145" s="30"/>
      <c r="M145" s="30"/>
      <c r="N145" s="30"/>
    </row>
    <row r="146" spans="1:14" s="27" customFormat="1" ht="19.5" customHeight="1">
      <c r="A146" s="8" t="s">
        <v>126</v>
      </c>
      <c r="B146" s="3" t="s">
        <v>48</v>
      </c>
      <c r="C146" s="3" t="s">
        <v>16</v>
      </c>
      <c r="D146" s="3" t="s">
        <v>125</v>
      </c>
      <c r="E146" s="3"/>
      <c r="F146" s="9">
        <f>F147</f>
        <v>37.8</v>
      </c>
      <c r="G146" s="29"/>
      <c r="H146" s="29"/>
      <c r="I146" s="29"/>
      <c r="J146" s="29"/>
      <c r="K146" s="29"/>
      <c r="L146" s="29"/>
      <c r="M146" s="29"/>
      <c r="N146" s="29"/>
    </row>
    <row r="147" spans="1:14" s="27" customFormat="1" ht="25.5">
      <c r="A147" s="8" t="s">
        <v>136</v>
      </c>
      <c r="B147" s="3" t="s">
        <v>48</v>
      </c>
      <c r="C147" s="3" t="s">
        <v>16</v>
      </c>
      <c r="D147" s="3" t="s">
        <v>125</v>
      </c>
      <c r="E147" s="3" t="s">
        <v>78</v>
      </c>
      <c r="F147" s="9">
        <f>F148</f>
        <v>37.8</v>
      </c>
      <c r="G147" s="29"/>
      <c r="H147" s="29"/>
      <c r="I147" s="29"/>
      <c r="J147" s="29"/>
      <c r="K147" s="29"/>
      <c r="L147" s="29"/>
      <c r="M147" s="29"/>
      <c r="N147" s="29"/>
    </row>
    <row r="148" spans="1:14" s="27" customFormat="1" ht="28.5" customHeight="1">
      <c r="A148" s="8" t="s">
        <v>138</v>
      </c>
      <c r="B148" s="3" t="s">
        <v>48</v>
      </c>
      <c r="C148" s="3" t="s">
        <v>16</v>
      </c>
      <c r="D148" s="3" t="s">
        <v>125</v>
      </c>
      <c r="E148" s="3" t="s">
        <v>79</v>
      </c>
      <c r="F148" s="9">
        <f>F149</f>
        <v>37.8</v>
      </c>
      <c r="G148" s="29"/>
      <c r="H148" s="29"/>
      <c r="I148" s="29"/>
      <c r="J148" s="29"/>
      <c r="K148" s="29"/>
      <c r="L148" s="29"/>
      <c r="M148" s="29"/>
      <c r="N148" s="29"/>
    </row>
    <row r="149" spans="1:14" ht="30.75" customHeight="1">
      <c r="A149" s="1" t="s">
        <v>137</v>
      </c>
      <c r="B149" s="2" t="s">
        <v>48</v>
      </c>
      <c r="C149" s="2" t="s">
        <v>16</v>
      </c>
      <c r="D149" s="2" t="s">
        <v>125</v>
      </c>
      <c r="E149" s="2" t="s">
        <v>81</v>
      </c>
      <c r="F149" s="4">
        <v>37.8</v>
      </c>
      <c r="G149" s="30"/>
      <c r="H149" s="30"/>
      <c r="I149" s="30"/>
      <c r="J149" s="30"/>
      <c r="K149" s="30"/>
      <c r="L149" s="30"/>
      <c r="M149" s="30"/>
      <c r="N149" s="30"/>
    </row>
    <row r="150" spans="1:6" ht="18" customHeight="1">
      <c r="A150" s="8" t="s">
        <v>59</v>
      </c>
      <c r="B150" s="3" t="s">
        <v>60</v>
      </c>
      <c r="C150" s="3" t="s">
        <v>9</v>
      </c>
      <c r="D150" s="3" t="s">
        <v>9</v>
      </c>
      <c r="E150" s="3" t="s">
        <v>9</v>
      </c>
      <c r="F150" s="9">
        <f aca="true" t="shared" si="0" ref="F150:F159">F151</f>
        <v>2008.5</v>
      </c>
    </row>
    <row r="151" spans="1:6" ht="16.5" customHeight="1">
      <c r="A151" s="8" t="s">
        <v>61</v>
      </c>
      <c r="B151" s="3" t="s">
        <v>60</v>
      </c>
      <c r="C151" s="3" t="s">
        <v>12</v>
      </c>
      <c r="D151" s="2" t="s">
        <v>9</v>
      </c>
      <c r="E151" s="2" t="s">
        <v>9</v>
      </c>
      <c r="F151" s="9">
        <f>F152+F156</f>
        <v>2008.5</v>
      </c>
    </row>
    <row r="152" spans="1:6" ht="30.75" customHeight="1">
      <c r="A152" s="10" t="s">
        <v>29</v>
      </c>
      <c r="B152" s="3" t="s">
        <v>62</v>
      </c>
      <c r="C152" s="3" t="s">
        <v>12</v>
      </c>
      <c r="D152" s="3" t="s">
        <v>30</v>
      </c>
      <c r="E152" s="3"/>
      <c r="F152" s="9">
        <f>F153</f>
        <v>181.4</v>
      </c>
    </row>
    <row r="153" spans="1:6" ht="81.75" customHeight="1">
      <c r="A153" s="10" t="s">
        <v>204</v>
      </c>
      <c r="B153" s="3" t="s">
        <v>62</v>
      </c>
      <c r="C153" s="3" t="s">
        <v>12</v>
      </c>
      <c r="D153" s="3" t="s">
        <v>140</v>
      </c>
      <c r="E153" s="3"/>
      <c r="F153" s="9">
        <f>F154</f>
        <v>181.4</v>
      </c>
    </row>
    <row r="154" spans="1:6" ht="16.5" customHeight="1">
      <c r="A154" s="10" t="s">
        <v>185</v>
      </c>
      <c r="B154" s="3" t="s">
        <v>62</v>
      </c>
      <c r="C154" s="3" t="s">
        <v>12</v>
      </c>
      <c r="D154" s="3" t="s">
        <v>140</v>
      </c>
      <c r="E154" s="3" t="s">
        <v>83</v>
      </c>
      <c r="F154" s="9">
        <f>F155</f>
        <v>181.4</v>
      </c>
    </row>
    <row r="155" spans="1:6" ht="16.5" customHeight="1">
      <c r="A155" s="54" t="s">
        <v>186</v>
      </c>
      <c r="B155" s="2" t="s">
        <v>62</v>
      </c>
      <c r="C155" s="2" t="s">
        <v>12</v>
      </c>
      <c r="D155" s="2" t="s">
        <v>140</v>
      </c>
      <c r="E155" s="2" t="s">
        <v>182</v>
      </c>
      <c r="F155" s="9">
        <v>181.4</v>
      </c>
    </row>
    <row r="156" spans="1:6" ht="17.25" customHeight="1">
      <c r="A156" s="8" t="s">
        <v>40</v>
      </c>
      <c r="B156" s="3" t="s">
        <v>62</v>
      </c>
      <c r="C156" s="3" t="s">
        <v>12</v>
      </c>
      <c r="D156" s="3" t="s">
        <v>41</v>
      </c>
      <c r="E156" s="3"/>
      <c r="F156" s="9">
        <f t="shared" si="0"/>
        <v>1827.1</v>
      </c>
    </row>
    <row r="157" spans="1:6" s="27" customFormat="1" ht="31.5" customHeight="1">
      <c r="A157" s="8" t="s">
        <v>215</v>
      </c>
      <c r="B157" s="3" t="s">
        <v>62</v>
      </c>
      <c r="C157" s="3" t="s">
        <v>12</v>
      </c>
      <c r="D157" s="3" t="s">
        <v>63</v>
      </c>
      <c r="E157" s="3"/>
      <c r="F157" s="9">
        <f t="shared" si="0"/>
        <v>1827.1</v>
      </c>
    </row>
    <row r="158" spans="1:6" s="27" customFormat="1" ht="42" customHeight="1">
      <c r="A158" s="8" t="s">
        <v>133</v>
      </c>
      <c r="B158" s="3" t="s">
        <v>62</v>
      </c>
      <c r="C158" s="3" t="s">
        <v>12</v>
      </c>
      <c r="D158" s="3" t="s">
        <v>94</v>
      </c>
      <c r="E158" s="3"/>
      <c r="F158" s="9">
        <f t="shared" si="0"/>
        <v>1827.1</v>
      </c>
    </row>
    <row r="159" spans="1:6" s="27" customFormat="1" ht="30.75" customHeight="1">
      <c r="A159" s="8" t="s">
        <v>141</v>
      </c>
      <c r="B159" s="3" t="s">
        <v>62</v>
      </c>
      <c r="C159" s="3" t="s">
        <v>12</v>
      </c>
      <c r="D159" s="3" t="s">
        <v>94</v>
      </c>
      <c r="E159" s="3" t="s">
        <v>96</v>
      </c>
      <c r="F159" s="9">
        <f t="shared" si="0"/>
        <v>1827.1</v>
      </c>
    </row>
    <row r="160" spans="1:6" s="27" customFormat="1" ht="16.5" customHeight="1">
      <c r="A160" s="8" t="s">
        <v>100</v>
      </c>
      <c r="B160" s="3" t="s">
        <v>62</v>
      </c>
      <c r="C160" s="3" t="s">
        <v>12</v>
      </c>
      <c r="D160" s="3" t="s">
        <v>94</v>
      </c>
      <c r="E160" s="3" t="s">
        <v>97</v>
      </c>
      <c r="F160" s="9">
        <f>F161+F162</f>
        <v>1827.1</v>
      </c>
    </row>
    <row r="161" spans="1:6" ht="42" customHeight="1">
      <c r="A161" s="1" t="s">
        <v>99</v>
      </c>
      <c r="B161" s="2" t="s">
        <v>62</v>
      </c>
      <c r="C161" s="2" t="s">
        <v>12</v>
      </c>
      <c r="D161" s="2" t="s">
        <v>94</v>
      </c>
      <c r="E161" s="2" t="s">
        <v>98</v>
      </c>
      <c r="F161" s="4">
        <v>1827.1</v>
      </c>
    </row>
    <row r="162" spans="1:6" ht="19.5" customHeight="1" hidden="1">
      <c r="A162" s="1" t="s">
        <v>144</v>
      </c>
      <c r="B162" s="2" t="s">
        <v>62</v>
      </c>
      <c r="C162" s="2" t="s">
        <v>12</v>
      </c>
      <c r="D162" s="2" t="s">
        <v>94</v>
      </c>
      <c r="E162" s="2" t="s">
        <v>145</v>
      </c>
      <c r="F162" s="4">
        <v>0</v>
      </c>
    </row>
    <row r="163" spans="1:6" s="27" customFormat="1" ht="39" customHeight="1" hidden="1">
      <c r="A163" s="35"/>
      <c r="B163" s="3"/>
      <c r="C163" s="3"/>
      <c r="D163" s="3"/>
      <c r="E163" s="32"/>
      <c r="F163" s="48"/>
    </row>
    <row r="164" spans="1:6" s="27" customFormat="1" ht="18" customHeight="1" hidden="1">
      <c r="A164" s="35"/>
      <c r="B164" s="3"/>
      <c r="C164" s="3"/>
      <c r="D164" s="3"/>
      <c r="E164" s="32"/>
      <c r="F164" s="48"/>
    </row>
    <row r="165" spans="1:6" ht="41.25" customHeight="1" hidden="1">
      <c r="A165" s="36"/>
      <c r="B165" s="2"/>
      <c r="C165" s="2"/>
      <c r="D165" s="2"/>
      <c r="E165" s="49"/>
      <c r="F165" s="51"/>
    </row>
    <row r="166" spans="1:6" ht="23.25" customHeight="1">
      <c r="A166" s="37" t="s">
        <v>115</v>
      </c>
      <c r="B166" s="14" t="s">
        <v>116</v>
      </c>
      <c r="C166" s="14"/>
      <c r="D166" s="14"/>
      <c r="E166" s="14"/>
      <c r="F166" s="11">
        <f aca="true" t="shared" si="1" ref="F166:F171">F167</f>
        <v>59.3</v>
      </c>
    </row>
    <row r="167" spans="1:6" ht="15" customHeight="1">
      <c r="A167" s="12" t="s">
        <v>117</v>
      </c>
      <c r="B167" s="14" t="s">
        <v>116</v>
      </c>
      <c r="C167" s="14" t="s">
        <v>10</v>
      </c>
      <c r="D167" s="14"/>
      <c r="E167" s="14"/>
      <c r="F167" s="11">
        <f t="shared" si="1"/>
        <v>59.3</v>
      </c>
    </row>
    <row r="168" spans="1:6" ht="16.5" customHeight="1">
      <c r="A168" s="13" t="s">
        <v>40</v>
      </c>
      <c r="B168" s="14" t="s">
        <v>116</v>
      </c>
      <c r="C168" s="14" t="s">
        <v>10</v>
      </c>
      <c r="D168" s="14" t="s">
        <v>41</v>
      </c>
      <c r="E168" s="16"/>
      <c r="F168" s="11">
        <f t="shared" si="1"/>
        <v>59.3</v>
      </c>
    </row>
    <row r="169" spans="1:6" ht="39" customHeight="1">
      <c r="A169" s="34" t="s">
        <v>216</v>
      </c>
      <c r="B169" s="14" t="s">
        <v>116</v>
      </c>
      <c r="C169" s="14" t="s">
        <v>10</v>
      </c>
      <c r="D169" s="14" t="s">
        <v>118</v>
      </c>
      <c r="E169" s="15"/>
      <c r="F169" s="11">
        <f t="shared" si="1"/>
        <v>59.3</v>
      </c>
    </row>
    <row r="170" spans="1:14" s="27" customFormat="1" ht="25.5">
      <c r="A170" s="8" t="s">
        <v>136</v>
      </c>
      <c r="B170" s="14" t="s">
        <v>116</v>
      </c>
      <c r="C170" s="14" t="s">
        <v>10</v>
      </c>
      <c r="D170" s="14" t="s">
        <v>118</v>
      </c>
      <c r="E170" s="3" t="s">
        <v>78</v>
      </c>
      <c r="F170" s="9">
        <f t="shared" si="1"/>
        <v>59.3</v>
      </c>
      <c r="G170" s="29"/>
      <c r="H170" s="29"/>
      <c r="I170" s="29"/>
      <c r="J170" s="29"/>
      <c r="K170" s="29"/>
      <c r="L170" s="29"/>
      <c r="M170" s="29"/>
      <c r="N170" s="29"/>
    </row>
    <row r="171" spans="1:14" s="27" customFormat="1" ht="28.5" customHeight="1">
      <c r="A171" s="8" t="s">
        <v>138</v>
      </c>
      <c r="B171" s="14" t="s">
        <v>116</v>
      </c>
      <c r="C171" s="14" t="s">
        <v>10</v>
      </c>
      <c r="D171" s="14" t="s">
        <v>118</v>
      </c>
      <c r="E171" s="3" t="s">
        <v>79</v>
      </c>
      <c r="F171" s="9">
        <f t="shared" si="1"/>
        <v>59.3</v>
      </c>
      <c r="G171" s="29"/>
      <c r="H171" s="29"/>
      <c r="I171" s="29"/>
      <c r="J171" s="29"/>
      <c r="K171" s="29"/>
      <c r="L171" s="29"/>
      <c r="M171" s="29"/>
      <c r="N171" s="29"/>
    </row>
    <row r="172" spans="1:14" ht="30.75" customHeight="1">
      <c r="A172" s="1" t="s">
        <v>137</v>
      </c>
      <c r="B172" s="14" t="s">
        <v>116</v>
      </c>
      <c r="C172" s="14" t="s">
        <v>10</v>
      </c>
      <c r="D172" s="14" t="s">
        <v>118</v>
      </c>
      <c r="E172" s="2" t="s">
        <v>81</v>
      </c>
      <c r="F172" s="4">
        <f>30.9+28.4</f>
        <v>59.3</v>
      </c>
      <c r="G172" s="30"/>
      <c r="H172" s="30"/>
      <c r="I172" s="30"/>
      <c r="J172" s="30"/>
      <c r="K172" s="30"/>
      <c r="L172" s="30"/>
      <c r="M172" s="30"/>
      <c r="N172" s="30"/>
    </row>
    <row r="173" spans="1:6" ht="18.75" customHeight="1">
      <c r="A173" s="52" t="s">
        <v>64</v>
      </c>
      <c r="B173" s="53" t="s">
        <v>9</v>
      </c>
      <c r="C173" s="53" t="s">
        <v>9</v>
      </c>
      <c r="D173" s="53" t="s">
        <v>9</v>
      </c>
      <c r="E173" s="53" t="s">
        <v>9</v>
      </c>
      <c r="F173" s="62">
        <f>F13+F65+F76+F94+F106+F150+F166</f>
        <v>7036.000000000001</v>
      </c>
    </row>
    <row r="175" spans="1:6" ht="12.75">
      <c r="A175" s="38"/>
      <c r="F175" s="39"/>
    </row>
  </sheetData>
  <sheetProtection selectLockedCells="1" selectUnlockedCells="1"/>
  <mergeCells count="3">
    <mergeCell ref="A8:F8"/>
    <mergeCell ref="A9:F9"/>
    <mergeCell ref="A2:F6"/>
  </mergeCells>
  <printOptions/>
  <pageMargins left="0.5905511811023623" right="0.3937007874015748" top="0.9055118110236221" bottom="0.9055118110236221" header="0.5118110236220472" footer="0.5118110236220472"/>
  <pageSetup horizontalDpi="300" verticalDpi="300" orientation="portrait" paperSize="9" scale="95" r:id="rId1"/>
  <rowBreaks count="1" manualBreakCount="1">
    <brk id="33" max="5" man="1"/>
  </rowBreaks>
  <ignoredErrors>
    <ignoredError sqref="B14:D23 E61:E62 E40:E49 E150:E151 B24 D24 B128:C141 B40:D49 D150:D151 B111:D112 D128:D136 B64:C73 E128:E141 C101:E110 B101 B103:B110 B94:E99 C84:E84 B25:D38 E11:E38 B56:C57 E50:E52 E56:E57 B150:C151 B61:C62 B75:E77 B85:E87 D65:D73 E64:E73 B156:E161 D50 D56 B50:B54 B113:E113" numberStoredAsText="1"/>
    <ignoredError sqref="F94:F95 F109 F23 F68 F156 F28 F85:F86" formula="1"/>
  </ignoredErrors>
</worksheet>
</file>

<file path=xl/worksheets/sheet2.xml><?xml version="1.0" encoding="utf-8"?>
<worksheet xmlns="http://schemas.openxmlformats.org/spreadsheetml/2006/main" xmlns:r="http://schemas.openxmlformats.org/officeDocument/2006/relationships">
  <sheetPr>
    <tabColor indexed="35"/>
    <pageSetUpPr fitToPage="1"/>
  </sheetPr>
  <dimension ref="A1:Q188"/>
  <sheetViews>
    <sheetView tabSelected="1" zoomScaleSheetLayoutView="100" zoomScalePageLayoutView="0" workbookViewId="0" topLeftCell="A1">
      <pane ySplit="13" topLeftCell="BM51" activePane="bottomLeft" state="frozen"/>
      <selection pane="topLeft" activeCell="A1" sqref="A1"/>
      <selection pane="bottomLeft" activeCell="D63" sqref="D63"/>
    </sheetView>
  </sheetViews>
  <sheetFormatPr defaultColWidth="9.140625" defaultRowHeight="12.75"/>
  <cols>
    <col min="1" max="1" width="62.421875" style="23" customWidth="1"/>
    <col min="2" max="2" width="5.28125" style="23" customWidth="1"/>
    <col min="3" max="4" width="4.7109375" style="24" customWidth="1"/>
    <col min="5" max="5" width="8.7109375" style="24" customWidth="1"/>
    <col min="6" max="6" width="4.421875" style="24" customWidth="1"/>
    <col min="7" max="7" width="7.28125" style="24" hidden="1" customWidth="1"/>
    <col min="8" max="8" width="9.421875" style="24" customWidth="1"/>
    <col min="9" max="9" width="11.140625" style="19" customWidth="1"/>
    <col min="10" max="14" width="9.140625" style="21" customWidth="1"/>
    <col min="15" max="15" width="19.00390625" style="21" customWidth="1"/>
    <col min="16" max="16384" width="9.140625" style="21" customWidth="1"/>
  </cols>
  <sheetData>
    <row r="1" spans="1:9" ht="12.75">
      <c r="A1" s="17"/>
      <c r="B1" s="17"/>
      <c r="C1" s="18"/>
      <c r="D1" s="18"/>
      <c r="E1" s="18"/>
      <c r="F1" s="18"/>
      <c r="G1" s="18"/>
      <c r="H1" s="18"/>
      <c r="I1" s="40" t="s">
        <v>255</v>
      </c>
    </row>
    <row r="2" spans="1:9" ht="12.75">
      <c r="A2" s="163" t="str">
        <f>1!A2:F6</f>
        <v> к решению Собрания депутатов Ковылкинского сельского поселения  "О внесении изменений в решение Собрания депутатов Ковылкинского сельского поселения от 27.12.2012 г. № 14 "О бюджете Ковылкинского сельского поселения  Тацинского района на 2013 год и на плановый период 2014 и 2015 годов" от 22.05.2013 г. № 38</v>
      </c>
      <c r="B2" s="163"/>
      <c r="C2" s="163"/>
      <c r="D2" s="163"/>
      <c r="E2" s="163"/>
      <c r="F2" s="163"/>
      <c r="G2" s="163"/>
      <c r="H2" s="163"/>
      <c r="I2" s="163"/>
    </row>
    <row r="3" spans="1:9" ht="12.75">
      <c r="A3" s="163"/>
      <c r="B3" s="163"/>
      <c r="C3" s="163"/>
      <c r="D3" s="163"/>
      <c r="E3" s="163"/>
      <c r="F3" s="163"/>
      <c r="G3" s="163"/>
      <c r="H3" s="163"/>
      <c r="I3" s="163"/>
    </row>
    <row r="4" spans="1:9" ht="12.75">
      <c r="A4" s="163"/>
      <c r="B4" s="163"/>
      <c r="C4" s="163"/>
      <c r="D4" s="163"/>
      <c r="E4" s="163"/>
      <c r="F4" s="163"/>
      <c r="G4" s="163"/>
      <c r="H4" s="163"/>
      <c r="I4" s="163"/>
    </row>
    <row r="5" spans="1:9" ht="12.75">
      <c r="A5" s="163"/>
      <c r="B5" s="163"/>
      <c r="C5" s="163"/>
      <c r="D5" s="163"/>
      <c r="E5" s="163"/>
      <c r="F5" s="163"/>
      <c r="G5" s="163"/>
      <c r="H5" s="163"/>
      <c r="I5" s="163"/>
    </row>
    <row r="6" spans="1:9" ht="12.75">
      <c r="A6" s="162"/>
      <c r="B6" s="162"/>
      <c r="C6" s="162"/>
      <c r="D6" s="162"/>
      <c r="E6" s="162"/>
      <c r="F6" s="162"/>
      <c r="G6" s="162"/>
      <c r="H6" s="162"/>
      <c r="I6" s="162"/>
    </row>
    <row r="7" spans="1:9" ht="1.5" customHeight="1" hidden="1">
      <c r="A7" s="22"/>
      <c r="B7" s="22"/>
      <c r="C7" s="22"/>
      <c r="D7" s="22"/>
      <c r="E7" s="22"/>
      <c r="F7" s="22"/>
      <c r="G7" s="22"/>
      <c r="H7" s="22"/>
      <c r="I7" s="22"/>
    </row>
    <row r="8" spans="1:9" ht="36" customHeight="1" thickBot="1">
      <c r="A8" s="158" t="s">
        <v>151</v>
      </c>
      <c r="B8" s="158"/>
      <c r="C8" s="158"/>
      <c r="D8" s="158"/>
      <c r="E8" s="158"/>
      <c r="F8" s="158"/>
      <c r="G8" s="158"/>
      <c r="H8" s="158"/>
      <c r="I8" s="158"/>
    </row>
    <row r="9" spans="1:9" ht="6.75" customHeight="1" hidden="1" thickBot="1">
      <c r="A9" s="41"/>
      <c r="B9" s="41"/>
      <c r="C9" s="42"/>
      <c r="D9" s="42"/>
      <c r="E9" s="42"/>
      <c r="F9" s="42"/>
      <c r="G9" s="42"/>
      <c r="H9" s="70"/>
      <c r="I9" s="71"/>
    </row>
    <row r="10" ht="13.5" hidden="1" thickBot="1">
      <c r="I10" s="25" t="s">
        <v>0</v>
      </c>
    </row>
    <row r="11" spans="1:9" ht="12.75" customHeight="1" thickBot="1">
      <c r="A11" s="169" t="s">
        <v>1</v>
      </c>
      <c r="B11" s="164" t="s">
        <v>65</v>
      </c>
      <c r="C11" s="164" t="s">
        <v>2</v>
      </c>
      <c r="D11" s="164" t="s">
        <v>3</v>
      </c>
      <c r="E11" s="166" t="s">
        <v>4</v>
      </c>
      <c r="F11" s="160" t="s">
        <v>5</v>
      </c>
      <c r="G11" s="95"/>
      <c r="H11" s="160" t="s">
        <v>113</v>
      </c>
      <c r="I11" s="161"/>
    </row>
    <row r="12" spans="1:10" ht="33" customHeight="1">
      <c r="A12" s="170"/>
      <c r="B12" s="165"/>
      <c r="C12" s="165"/>
      <c r="D12" s="165"/>
      <c r="E12" s="167"/>
      <c r="F12" s="168"/>
      <c r="G12" s="94" t="s">
        <v>219</v>
      </c>
      <c r="H12" s="69" t="s">
        <v>147</v>
      </c>
      <c r="I12" s="72" t="s">
        <v>218</v>
      </c>
      <c r="J12" s="68"/>
    </row>
    <row r="13" spans="1:9" ht="13.5" customHeight="1">
      <c r="A13" s="81">
        <v>1</v>
      </c>
      <c r="B13" s="43">
        <v>2</v>
      </c>
      <c r="C13" s="43">
        <v>3</v>
      </c>
      <c r="D13" s="43">
        <v>4</v>
      </c>
      <c r="E13" s="43">
        <v>5</v>
      </c>
      <c r="F13" s="43">
        <v>6</v>
      </c>
      <c r="G13" s="96"/>
      <c r="H13" s="73">
        <v>7</v>
      </c>
      <c r="I13" s="82">
        <v>8</v>
      </c>
    </row>
    <row r="14" spans="1:9" ht="13.5" customHeight="1">
      <c r="A14" s="83" t="s">
        <v>127</v>
      </c>
      <c r="B14" s="3" t="s">
        <v>66</v>
      </c>
      <c r="C14" s="3" t="s">
        <v>9</v>
      </c>
      <c r="D14" s="3" t="s">
        <v>9</v>
      </c>
      <c r="E14" s="3" t="s">
        <v>9</v>
      </c>
      <c r="F14" s="3" t="s">
        <v>9</v>
      </c>
      <c r="G14" s="74">
        <f>-8221+I14</f>
        <v>-1185</v>
      </c>
      <c r="H14" s="74">
        <v>-1185</v>
      </c>
      <c r="I14" s="84">
        <f>I15+I72+I114+I163+I83+I101+I179</f>
        <v>7036</v>
      </c>
    </row>
    <row r="15" spans="1:9" ht="13.5" customHeight="1">
      <c r="A15" s="10" t="s">
        <v>7</v>
      </c>
      <c r="B15" s="45">
        <v>951</v>
      </c>
      <c r="C15" s="3" t="s">
        <v>8</v>
      </c>
      <c r="D15" s="3" t="s">
        <v>9</v>
      </c>
      <c r="E15" s="3" t="s">
        <v>9</v>
      </c>
      <c r="F15" s="3" t="s">
        <v>9</v>
      </c>
      <c r="G15" s="74">
        <f>-3199.8+I15</f>
        <v>483.10000000000036</v>
      </c>
      <c r="H15" s="6" t="s">
        <v>235</v>
      </c>
      <c r="I15" s="84">
        <f>I16+I23+I28+I52+I57</f>
        <v>3682.9000000000005</v>
      </c>
    </row>
    <row r="16" spans="1:9" ht="27.75" customHeight="1">
      <c r="A16" s="10" t="s">
        <v>67</v>
      </c>
      <c r="B16" s="45">
        <v>951</v>
      </c>
      <c r="C16" s="3" t="s">
        <v>8</v>
      </c>
      <c r="D16" s="3" t="s">
        <v>10</v>
      </c>
      <c r="E16" s="3" t="s">
        <v>9</v>
      </c>
      <c r="F16" s="3" t="s">
        <v>9</v>
      </c>
      <c r="G16" s="74">
        <f>-614.1+I16</f>
        <v>86</v>
      </c>
      <c r="H16" s="6" t="s">
        <v>154</v>
      </c>
      <c r="I16" s="84">
        <f>I17</f>
        <v>700.1</v>
      </c>
    </row>
    <row r="17" spans="1:16" s="27" customFormat="1" ht="41.25" customHeight="1">
      <c r="A17" s="83" t="s">
        <v>11</v>
      </c>
      <c r="B17" s="45">
        <v>951</v>
      </c>
      <c r="C17" s="3" t="s">
        <v>12</v>
      </c>
      <c r="D17" s="3" t="s">
        <v>10</v>
      </c>
      <c r="E17" s="3" t="s">
        <v>13</v>
      </c>
      <c r="F17" s="3"/>
      <c r="G17" s="74">
        <f>-614.1+I17</f>
        <v>86</v>
      </c>
      <c r="H17" s="6" t="s">
        <v>154</v>
      </c>
      <c r="I17" s="84">
        <f>I18</f>
        <v>700.1</v>
      </c>
      <c r="J17" s="29"/>
      <c r="K17" s="29"/>
      <c r="L17" s="29"/>
      <c r="M17" s="29"/>
      <c r="N17" s="29"/>
      <c r="O17" s="29"/>
      <c r="P17" s="29"/>
    </row>
    <row r="18" spans="1:16" s="27" customFormat="1" ht="12.75" customHeight="1">
      <c r="A18" s="28" t="s">
        <v>14</v>
      </c>
      <c r="B18" s="3" t="s">
        <v>66</v>
      </c>
      <c r="C18" s="3" t="s">
        <v>8</v>
      </c>
      <c r="D18" s="3" t="s">
        <v>10</v>
      </c>
      <c r="E18" s="3" t="s">
        <v>15</v>
      </c>
      <c r="F18" s="3"/>
      <c r="G18" s="74">
        <f>-614.1+I18</f>
        <v>86</v>
      </c>
      <c r="H18" s="6" t="s">
        <v>154</v>
      </c>
      <c r="I18" s="84">
        <f>I19</f>
        <v>700.1</v>
      </c>
      <c r="J18" s="29"/>
      <c r="K18" s="29"/>
      <c r="L18" s="29"/>
      <c r="M18" s="29"/>
      <c r="N18" s="29"/>
      <c r="O18" s="29"/>
      <c r="P18" s="29"/>
    </row>
    <row r="19" spans="1:16" s="27" customFormat="1" ht="53.25" customHeight="1">
      <c r="A19" s="10" t="str">
        <f>1!A17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 s="45">
        <v>951</v>
      </c>
      <c r="C19" s="3" t="s">
        <v>12</v>
      </c>
      <c r="D19" s="3" t="s">
        <v>10</v>
      </c>
      <c r="E19" s="3" t="s">
        <v>15</v>
      </c>
      <c r="F19" s="3" t="s">
        <v>71</v>
      </c>
      <c r="G19" s="74">
        <f>-614.1+I19</f>
        <v>86</v>
      </c>
      <c r="H19" s="6" t="s">
        <v>154</v>
      </c>
      <c r="I19" s="84">
        <f>I20</f>
        <v>700.1</v>
      </c>
      <c r="J19" s="29"/>
      <c r="K19" s="29"/>
      <c r="L19" s="29"/>
      <c r="M19" s="29"/>
      <c r="N19" s="29"/>
      <c r="O19" s="29"/>
      <c r="P19" s="29"/>
    </row>
    <row r="20" spans="1:16" s="27" customFormat="1" ht="27.75" customHeight="1">
      <c r="A20" s="10" t="str">
        <f>1!A18</f>
        <v>Расходы на выплаты персоналу государственных (муниципальных) органов</v>
      </c>
      <c r="B20" s="45">
        <v>951</v>
      </c>
      <c r="C20" s="3" t="s">
        <v>12</v>
      </c>
      <c r="D20" s="3" t="s">
        <v>10</v>
      </c>
      <c r="E20" s="3" t="s">
        <v>15</v>
      </c>
      <c r="F20" s="3" t="s">
        <v>72</v>
      </c>
      <c r="G20" s="74">
        <f>-614.1+I20</f>
        <v>86</v>
      </c>
      <c r="H20" s="6" t="s">
        <v>154</v>
      </c>
      <c r="I20" s="84">
        <f>I21+I22</f>
        <v>700.1</v>
      </c>
      <c r="J20" s="29"/>
      <c r="K20" s="29"/>
      <c r="L20" s="29"/>
      <c r="M20" s="29"/>
      <c r="N20" s="29"/>
      <c r="O20" s="29"/>
      <c r="P20" s="29"/>
    </row>
    <row r="21" spans="1:16" ht="12.75" customHeight="1">
      <c r="A21" s="7" t="str">
        <f>1!A19</f>
        <v>Фонд оплаты труда и страховые взносы</v>
      </c>
      <c r="B21" s="47">
        <v>951</v>
      </c>
      <c r="C21" s="2" t="s">
        <v>12</v>
      </c>
      <c r="D21" s="2" t="s">
        <v>10</v>
      </c>
      <c r="E21" s="2" t="s">
        <v>15</v>
      </c>
      <c r="F21" s="2" t="s">
        <v>73</v>
      </c>
      <c r="G21" s="75">
        <f>-591.5+I21</f>
        <v>82</v>
      </c>
      <c r="H21" s="5" t="s">
        <v>152</v>
      </c>
      <c r="I21" s="85">
        <f>1!F19</f>
        <v>673.5</v>
      </c>
      <c r="J21" s="30"/>
      <c r="K21" s="30"/>
      <c r="L21" s="30"/>
      <c r="M21" s="30"/>
      <c r="N21" s="30"/>
      <c r="O21" s="30"/>
      <c r="P21" s="30"/>
    </row>
    <row r="22" spans="1:16" ht="12.75" customHeight="1">
      <c r="A22" s="7" t="str">
        <f>1!A20</f>
        <v>Иные выплаты персоналу, за исключением фонда оплаты труда</v>
      </c>
      <c r="B22" s="47">
        <v>951</v>
      </c>
      <c r="C22" s="2" t="s">
        <v>12</v>
      </c>
      <c r="D22" s="2" t="s">
        <v>10</v>
      </c>
      <c r="E22" s="2" t="s">
        <v>15</v>
      </c>
      <c r="F22" s="2" t="s">
        <v>74</v>
      </c>
      <c r="G22" s="75">
        <f>-22.6+I22</f>
        <v>4</v>
      </c>
      <c r="H22" s="5" t="s">
        <v>153</v>
      </c>
      <c r="I22" s="85">
        <f>1!F20</f>
        <v>26.6</v>
      </c>
      <c r="J22" s="30"/>
      <c r="K22" s="30"/>
      <c r="L22" s="30"/>
      <c r="M22" s="30"/>
      <c r="N22" s="30"/>
      <c r="O22" s="30"/>
      <c r="P22" s="30"/>
    </row>
    <row r="23" spans="1:15" ht="40.5" customHeight="1">
      <c r="A23" s="83" t="s">
        <v>68</v>
      </c>
      <c r="B23" s="3" t="s">
        <v>66</v>
      </c>
      <c r="C23" s="3" t="s">
        <v>12</v>
      </c>
      <c r="D23" s="3" t="s">
        <v>16</v>
      </c>
      <c r="E23" s="3"/>
      <c r="F23" s="3"/>
      <c r="G23" s="74">
        <f>-11.1+I23</f>
        <v>1.5</v>
      </c>
      <c r="H23" s="6" t="s">
        <v>155</v>
      </c>
      <c r="I23" s="84">
        <f>I24</f>
        <v>12.6</v>
      </c>
      <c r="J23" s="30"/>
      <c r="K23" s="30"/>
      <c r="L23" s="30"/>
      <c r="M23" s="30"/>
      <c r="N23" s="30"/>
      <c r="O23" s="30"/>
    </row>
    <row r="24" spans="1:15" s="27" customFormat="1" ht="12.75" customHeight="1">
      <c r="A24" s="83" t="s">
        <v>17</v>
      </c>
      <c r="B24" s="45">
        <v>951</v>
      </c>
      <c r="C24" s="3" t="s">
        <v>12</v>
      </c>
      <c r="D24" s="3" t="s">
        <v>16</v>
      </c>
      <c r="E24" s="3" t="s">
        <v>18</v>
      </c>
      <c r="F24" s="3"/>
      <c r="G24" s="74">
        <f>-11.1+I24</f>
        <v>1.5</v>
      </c>
      <c r="H24" s="6" t="s">
        <v>155</v>
      </c>
      <c r="I24" s="84">
        <f>I25</f>
        <v>12.6</v>
      </c>
      <c r="J24" s="29"/>
      <c r="K24" s="29"/>
      <c r="L24" s="29"/>
      <c r="M24" s="29"/>
      <c r="N24" s="29"/>
      <c r="O24" s="29"/>
    </row>
    <row r="25" spans="1:15" s="27" customFormat="1" ht="66.75" customHeight="1">
      <c r="A25" s="10" t="s">
        <v>19</v>
      </c>
      <c r="B25" s="3" t="s">
        <v>66</v>
      </c>
      <c r="C25" s="3" t="s">
        <v>12</v>
      </c>
      <c r="D25" s="3" t="s">
        <v>16</v>
      </c>
      <c r="E25" s="3" t="s">
        <v>20</v>
      </c>
      <c r="F25" s="3"/>
      <c r="G25" s="74">
        <f>-11.1+I25</f>
        <v>1.5</v>
      </c>
      <c r="H25" s="6" t="s">
        <v>155</v>
      </c>
      <c r="I25" s="84">
        <f>I26</f>
        <v>12.6</v>
      </c>
      <c r="J25" s="29"/>
      <c r="K25" s="29"/>
      <c r="L25" s="29"/>
      <c r="M25" s="29"/>
      <c r="N25" s="29"/>
      <c r="O25" s="29"/>
    </row>
    <row r="26" spans="1:15" s="27" customFormat="1" ht="18" customHeight="1">
      <c r="A26" s="10" t="s">
        <v>17</v>
      </c>
      <c r="B26" s="3" t="s">
        <v>66</v>
      </c>
      <c r="C26" s="3" t="s">
        <v>12</v>
      </c>
      <c r="D26" s="3" t="s">
        <v>16</v>
      </c>
      <c r="E26" s="3" t="s">
        <v>20</v>
      </c>
      <c r="F26" s="3" t="s">
        <v>101</v>
      </c>
      <c r="G26" s="74">
        <f>-11.1+I26</f>
        <v>1.5</v>
      </c>
      <c r="H26" s="6" t="s">
        <v>155</v>
      </c>
      <c r="I26" s="84">
        <f>I27</f>
        <v>12.6</v>
      </c>
      <c r="J26" s="29"/>
      <c r="K26" s="29"/>
      <c r="L26" s="29"/>
      <c r="M26" s="29"/>
      <c r="N26" s="29"/>
      <c r="O26" s="29"/>
    </row>
    <row r="27" spans="1:15" ht="12.75" customHeight="1">
      <c r="A27" s="7" t="s">
        <v>21</v>
      </c>
      <c r="B27" s="47">
        <v>951</v>
      </c>
      <c r="C27" s="2" t="s">
        <v>12</v>
      </c>
      <c r="D27" s="2" t="s">
        <v>16</v>
      </c>
      <c r="E27" s="2" t="s">
        <v>20</v>
      </c>
      <c r="F27" s="2" t="s">
        <v>77</v>
      </c>
      <c r="G27" s="75">
        <f>-11.1+I27</f>
        <v>1.5</v>
      </c>
      <c r="H27" s="5" t="s">
        <v>155</v>
      </c>
      <c r="I27" s="85">
        <f>1!F25</f>
        <v>12.6</v>
      </c>
      <c r="J27" s="30"/>
      <c r="K27" s="30"/>
      <c r="L27" s="30"/>
      <c r="M27" s="30"/>
      <c r="N27" s="30"/>
      <c r="O27" s="30"/>
    </row>
    <row r="28" spans="1:16" s="27" customFormat="1" ht="39.75" customHeight="1">
      <c r="A28" s="83" t="s">
        <v>69</v>
      </c>
      <c r="B28" s="45">
        <v>951</v>
      </c>
      <c r="C28" s="3" t="s">
        <v>12</v>
      </c>
      <c r="D28" s="3" t="s">
        <v>22</v>
      </c>
      <c r="E28" s="3"/>
      <c r="F28" s="3"/>
      <c r="G28" s="74">
        <f>-2364+I28</f>
        <v>556.4000000000001</v>
      </c>
      <c r="H28" s="6" t="s">
        <v>236</v>
      </c>
      <c r="I28" s="84">
        <f>I29+I43</f>
        <v>2920.4</v>
      </c>
      <c r="J28" s="29"/>
      <c r="K28" s="29"/>
      <c r="L28" s="29"/>
      <c r="M28" s="29"/>
      <c r="N28" s="29"/>
      <c r="O28" s="29"/>
      <c r="P28" s="29"/>
    </row>
    <row r="29" spans="1:16" s="27" customFormat="1" ht="40.5" customHeight="1">
      <c r="A29" s="83" t="s">
        <v>11</v>
      </c>
      <c r="B29" s="45">
        <v>951</v>
      </c>
      <c r="C29" s="3" t="s">
        <v>8</v>
      </c>
      <c r="D29" s="3" t="s">
        <v>22</v>
      </c>
      <c r="E29" s="3" t="s">
        <v>13</v>
      </c>
      <c r="F29" s="3"/>
      <c r="G29" s="74">
        <f>-2343.8+I29</f>
        <v>553.6999999999998</v>
      </c>
      <c r="H29" s="6" t="s">
        <v>237</v>
      </c>
      <c r="I29" s="84">
        <f>I30</f>
        <v>2897.5</v>
      </c>
      <c r="J29" s="29"/>
      <c r="K29" s="29"/>
      <c r="L29" s="29"/>
      <c r="M29" s="29"/>
      <c r="N29" s="29"/>
      <c r="O29" s="29"/>
      <c r="P29" s="29"/>
    </row>
    <row r="30" spans="1:16" s="27" customFormat="1" ht="12.75">
      <c r="A30" s="83" t="s">
        <v>23</v>
      </c>
      <c r="B30" s="45">
        <v>951</v>
      </c>
      <c r="C30" s="3" t="s">
        <v>8</v>
      </c>
      <c r="D30" s="3" t="s">
        <v>22</v>
      </c>
      <c r="E30" s="3" t="s">
        <v>24</v>
      </c>
      <c r="F30" s="3"/>
      <c r="G30" s="74">
        <f>-2343.8+I30</f>
        <v>553.6999999999998</v>
      </c>
      <c r="H30" s="6" t="s">
        <v>237</v>
      </c>
      <c r="I30" s="84">
        <f>I31+I35+I39</f>
        <v>2897.5</v>
      </c>
      <c r="J30" s="29"/>
      <c r="K30" s="29"/>
      <c r="L30" s="29"/>
      <c r="M30" s="29"/>
      <c r="N30" s="29"/>
      <c r="O30" s="29"/>
      <c r="P30" s="29"/>
    </row>
    <row r="31" spans="1:16" s="27" customFormat="1" ht="51">
      <c r="A31" s="10" t="str">
        <f>1!A29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1" s="45">
        <v>951</v>
      </c>
      <c r="C31" s="3" t="s">
        <v>12</v>
      </c>
      <c r="D31" s="3" t="s">
        <v>22</v>
      </c>
      <c r="E31" s="3" t="s">
        <v>24</v>
      </c>
      <c r="F31" s="3" t="s">
        <v>71</v>
      </c>
      <c r="G31" s="74">
        <f>-1845.1+I31</f>
        <v>106.29999999999995</v>
      </c>
      <c r="H31" s="6" t="s">
        <v>238</v>
      </c>
      <c r="I31" s="84">
        <f>I32</f>
        <v>1951.3999999999999</v>
      </c>
      <c r="J31" s="29"/>
      <c r="K31" s="29"/>
      <c r="L31" s="29"/>
      <c r="M31" s="29"/>
      <c r="N31" s="29"/>
      <c r="O31" s="29"/>
      <c r="P31" s="29"/>
    </row>
    <row r="32" spans="1:16" s="27" customFormat="1" ht="25.5" customHeight="1">
      <c r="A32" s="10" t="str">
        <f>1!A30</f>
        <v>Расходы на выплаты персоналу государственных (муниципальных) органов</v>
      </c>
      <c r="B32" s="45">
        <v>951</v>
      </c>
      <c r="C32" s="3" t="s">
        <v>12</v>
      </c>
      <c r="D32" s="3" t="s">
        <v>22</v>
      </c>
      <c r="E32" s="3" t="s">
        <v>24</v>
      </c>
      <c r="F32" s="3" t="s">
        <v>72</v>
      </c>
      <c r="G32" s="74">
        <f>-1845.1+I32</f>
        <v>106.29999999999995</v>
      </c>
      <c r="H32" s="6" t="s">
        <v>238</v>
      </c>
      <c r="I32" s="84">
        <f>I33+I34</f>
        <v>1951.3999999999999</v>
      </c>
      <c r="J32" s="29"/>
      <c r="K32" s="29"/>
      <c r="L32" s="29"/>
      <c r="M32" s="29"/>
      <c r="N32" s="29"/>
      <c r="O32" s="29"/>
      <c r="P32" s="29"/>
    </row>
    <row r="33" spans="1:16" ht="12.75">
      <c r="A33" s="7" t="str">
        <f>1!A31</f>
        <v>Фонд оплаты труда и страховые взносы</v>
      </c>
      <c r="B33" s="47">
        <v>951</v>
      </c>
      <c r="C33" s="2" t="s">
        <v>12</v>
      </c>
      <c r="D33" s="2" t="s">
        <v>22</v>
      </c>
      <c r="E33" s="2" t="s">
        <v>24</v>
      </c>
      <c r="F33" s="2" t="s">
        <v>73</v>
      </c>
      <c r="G33" s="75">
        <f>-1786.8+I33</f>
        <v>90.79999999999995</v>
      </c>
      <c r="H33" s="5" t="s">
        <v>239</v>
      </c>
      <c r="I33" s="85">
        <f>1!F31</f>
        <v>1877.6</v>
      </c>
      <c r="J33" s="30"/>
      <c r="K33" s="30"/>
      <c r="L33" s="30"/>
      <c r="M33" s="30"/>
      <c r="N33" s="30"/>
      <c r="O33" s="30"/>
      <c r="P33" s="30"/>
    </row>
    <row r="34" spans="1:16" ht="16.5" customHeight="1">
      <c r="A34" s="7" t="str">
        <f>1!A32</f>
        <v>Иные выплаты персоналу, за исключением фонда оплаты труда</v>
      </c>
      <c r="B34" s="47">
        <v>951</v>
      </c>
      <c r="C34" s="2" t="s">
        <v>12</v>
      </c>
      <c r="D34" s="2" t="s">
        <v>22</v>
      </c>
      <c r="E34" s="2" t="s">
        <v>24</v>
      </c>
      <c r="F34" s="2" t="s">
        <v>74</v>
      </c>
      <c r="G34" s="75">
        <f>-58.3+I34</f>
        <v>15.5</v>
      </c>
      <c r="H34" s="5" t="s">
        <v>240</v>
      </c>
      <c r="I34" s="85">
        <f>1!F32</f>
        <v>73.8</v>
      </c>
      <c r="J34" s="30"/>
      <c r="K34" s="30"/>
      <c r="L34" s="30"/>
      <c r="M34" s="30"/>
      <c r="N34" s="30"/>
      <c r="O34" s="30"/>
      <c r="P34" s="30"/>
    </row>
    <row r="35" spans="1:16" s="27" customFormat="1" ht="25.5">
      <c r="A35" s="10" t="s">
        <v>136</v>
      </c>
      <c r="B35" s="45">
        <v>951</v>
      </c>
      <c r="C35" s="3" t="s">
        <v>12</v>
      </c>
      <c r="D35" s="3" t="s">
        <v>22</v>
      </c>
      <c r="E35" s="3" t="s">
        <v>24</v>
      </c>
      <c r="F35" s="3" t="s">
        <v>78</v>
      </c>
      <c r="G35" s="74">
        <f>-467.2+I35</f>
        <v>462.49999999999994</v>
      </c>
      <c r="H35" s="6" t="s">
        <v>241</v>
      </c>
      <c r="I35" s="84">
        <f>I36</f>
        <v>929.6999999999999</v>
      </c>
      <c r="J35" s="29"/>
      <c r="K35" s="29"/>
      <c r="L35" s="29"/>
      <c r="M35" s="29"/>
      <c r="N35" s="29"/>
      <c r="O35" s="29"/>
      <c r="P35" s="29"/>
    </row>
    <row r="36" spans="1:16" s="27" customFormat="1" ht="25.5">
      <c r="A36" s="10" t="s">
        <v>138</v>
      </c>
      <c r="B36" s="45">
        <v>951</v>
      </c>
      <c r="C36" s="3" t="s">
        <v>12</v>
      </c>
      <c r="D36" s="3" t="s">
        <v>22</v>
      </c>
      <c r="E36" s="3" t="s">
        <v>24</v>
      </c>
      <c r="F36" s="3" t="s">
        <v>79</v>
      </c>
      <c r="G36" s="74">
        <f>-467.2+I36</f>
        <v>462.49999999999994</v>
      </c>
      <c r="H36" s="6" t="s">
        <v>241</v>
      </c>
      <c r="I36" s="84">
        <f>I37+I38</f>
        <v>929.6999999999999</v>
      </c>
      <c r="J36" s="29"/>
      <c r="K36" s="29"/>
      <c r="L36" s="29"/>
      <c r="M36" s="29"/>
      <c r="N36" s="29"/>
      <c r="O36" s="29"/>
      <c r="P36" s="29"/>
    </row>
    <row r="37" spans="1:16" ht="25.5">
      <c r="A37" s="7" t="s">
        <v>82</v>
      </c>
      <c r="B37" s="47">
        <v>951</v>
      </c>
      <c r="C37" s="2" t="s">
        <v>12</v>
      </c>
      <c r="D37" s="2" t="s">
        <v>22</v>
      </c>
      <c r="E37" s="2" t="s">
        <v>24</v>
      </c>
      <c r="F37" s="2" t="s">
        <v>80</v>
      </c>
      <c r="G37" s="75">
        <f>-193.8+I37</f>
        <v>-90.50000000000001</v>
      </c>
      <c r="H37" s="5" t="s">
        <v>242</v>
      </c>
      <c r="I37" s="85">
        <f>1!F35</f>
        <v>103.3</v>
      </c>
      <c r="J37" s="30"/>
      <c r="K37" s="30"/>
      <c r="L37" s="30"/>
      <c r="M37" s="30"/>
      <c r="N37" s="30"/>
      <c r="O37" s="30"/>
      <c r="P37" s="30"/>
    </row>
    <row r="38" spans="1:16" ht="25.5">
      <c r="A38" s="7" t="s">
        <v>137</v>
      </c>
      <c r="B38" s="47">
        <v>951</v>
      </c>
      <c r="C38" s="2" t="s">
        <v>12</v>
      </c>
      <c r="D38" s="2" t="s">
        <v>22</v>
      </c>
      <c r="E38" s="2" t="s">
        <v>24</v>
      </c>
      <c r="F38" s="2" t="s">
        <v>81</v>
      </c>
      <c r="G38" s="75">
        <f>-273.4+I38</f>
        <v>553</v>
      </c>
      <c r="H38" s="5" t="s">
        <v>243</v>
      </c>
      <c r="I38" s="85">
        <f>1!F36</f>
        <v>826.4</v>
      </c>
      <c r="J38" s="30"/>
      <c r="K38" s="30"/>
      <c r="L38" s="30"/>
      <c r="M38" s="30"/>
      <c r="N38" s="30"/>
      <c r="O38" s="30"/>
      <c r="P38" s="30"/>
    </row>
    <row r="39" spans="1:16" s="27" customFormat="1" ht="12.75">
      <c r="A39" s="10" t="s">
        <v>86</v>
      </c>
      <c r="B39" s="45">
        <v>951</v>
      </c>
      <c r="C39" s="3" t="s">
        <v>12</v>
      </c>
      <c r="D39" s="3" t="s">
        <v>22</v>
      </c>
      <c r="E39" s="3" t="s">
        <v>24</v>
      </c>
      <c r="F39" s="3" t="s">
        <v>83</v>
      </c>
      <c r="G39" s="74">
        <f>-31.5+I39</f>
        <v>-15.100000000000001</v>
      </c>
      <c r="H39" s="74">
        <v>-15.1</v>
      </c>
      <c r="I39" s="84">
        <f>I40</f>
        <v>16.4</v>
      </c>
      <c r="J39" s="29"/>
      <c r="K39" s="29"/>
      <c r="L39" s="29"/>
      <c r="M39" s="29"/>
      <c r="N39" s="29"/>
      <c r="O39" s="29"/>
      <c r="P39" s="29"/>
    </row>
    <row r="40" spans="1:16" s="27" customFormat="1" ht="15" customHeight="1">
      <c r="A40" s="10" t="s">
        <v>87</v>
      </c>
      <c r="B40" s="45">
        <v>951</v>
      </c>
      <c r="C40" s="3" t="s">
        <v>12</v>
      </c>
      <c r="D40" s="3" t="s">
        <v>22</v>
      </c>
      <c r="E40" s="3" t="s">
        <v>24</v>
      </c>
      <c r="F40" s="3" t="s">
        <v>84</v>
      </c>
      <c r="G40" s="74">
        <f>-31.5+I40</f>
        <v>-15.100000000000001</v>
      </c>
      <c r="H40" s="74">
        <v>-15.1</v>
      </c>
      <c r="I40" s="84">
        <f>I41+I42</f>
        <v>16.4</v>
      </c>
      <c r="J40" s="29"/>
      <c r="K40" s="29"/>
      <c r="L40" s="29"/>
      <c r="M40" s="29"/>
      <c r="N40" s="29"/>
      <c r="O40" s="29"/>
      <c r="P40" s="29"/>
    </row>
    <row r="41" spans="1:16" s="27" customFormat="1" ht="12.75" customHeight="1" hidden="1">
      <c r="A41" s="7"/>
      <c r="B41" s="47"/>
      <c r="C41" s="2"/>
      <c r="D41" s="2"/>
      <c r="E41" s="2"/>
      <c r="F41" s="2"/>
      <c r="G41" s="75"/>
      <c r="H41" s="75"/>
      <c r="I41" s="84"/>
      <c r="J41" s="29"/>
      <c r="K41" s="29"/>
      <c r="L41" s="29"/>
      <c r="M41" s="29"/>
      <c r="N41" s="29"/>
      <c r="O41" s="29"/>
      <c r="P41" s="29"/>
    </row>
    <row r="42" spans="1:16" ht="12.75">
      <c r="A42" s="7" t="s">
        <v>88</v>
      </c>
      <c r="B42" s="47">
        <v>951</v>
      </c>
      <c r="C42" s="2" t="s">
        <v>12</v>
      </c>
      <c r="D42" s="2" t="s">
        <v>22</v>
      </c>
      <c r="E42" s="2" t="s">
        <v>24</v>
      </c>
      <c r="F42" s="2" t="s">
        <v>85</v>
      </c>
      <c r="G42" s="75">
        <f>-31.5+I42</f>
        <v>-15.100000000000001</v>
      </c>
      <c r="H42" s="75">
        <v>-15.1</v>
      </c>
      <c r="I42" s="85">
        <f>1!F40</f>
        <v>16.4</v>
      </c>
      <c r="J42" s="30"/>
      <c r="K42" s="30"/>
      <c r="L42" s="30"/>
      <c r="M42" s="30"/>
      <c r="N42" s="30"/>
      <c r="O42" s="30"/>
      <c r="P42" s="30"/>
    </row>
    <row r="43" spans="1:16" s="27" customFormat="1" ht="12.75">
      <c r="A43" s="83" t="s">
        <v>17</v>
      </c>
      <c r="B43" s="45">
        <v>951</v>
      </c>
      <c r="C43" s="3" t="s">
        <v>12</v>
      </c>
      <c r="D43" s="3" t="s">
        <v>22</v>
      </c>
      <c r="E43" s="3" t="s">
        <v>18</v>
      </c>
      <c r="F43" s="3"/>
      <c r="G43" s="74">
        <f>-20.2+I43</f>
        <v>2.6999999999999993</v>
      </c>
      <c r="H43" s="6" t="s">
        <v>157</v>
      </c>
      <c r="I43" s="84">
        <f>I49+I44</f>
        <v>22.9</v>
      </c>
      <c r="J43" s="29"/>
      <c r="K43" s="29"/>
      <c r="L43" s="29"/>
      <c r="M43" s="29"/>
      <c r="N43" s="29"/>
      <c r="O43" s="29"/>
      <c r="P43" s="29"/>
    </row>
    <row r="44" spans="1:16" s="27" customFormat="1" ht="65.25" customHeight="1">
      <c r="A44" s="10" t="s">
        <v>25</v>
      </c>
      <c r="B44" s="45">
        <v>951</v>
      </c>
      <c r="C44" s="3" t="s">
        <v>12</v>
      </c>
      <c r="D44" s="3" t="s">
        <v>22</v>
      </c>
      <c r="E44" s="3" t="s">
        <v>26</v>
      </c>
      <c r="F44" s="3"/>
      <c r="G44" s="74">
        <f>-0.2+I44</f>
        <v>0</v>
      </c>
      <c r="H44" s="6"/>
      <c r="I44" s="84">
        <f>I45</f>
        <v>0.2</v>
      </c>
      <c r="J44" s="29"/>
      <c r="K44" s="29"/>
      <c r="L44" s="29"/>
      <c r="M44" s="29"/>
      <c r="N44" s="29"/>
      <c r="O44" s="29"/>
      <c r="P44" s="29"/>
    </row>
    <row r="45" spans="1:16" s="27" customFormat="1" ht="177.75" customHeight="1">
      <c r="A45" s="10" t="s">
        <v>250</v>
      </c>
      <c r="B45" s="45">
        <v>951</v>
      </c>
      <c r="C45" s="3" t="s">
        <v>12</v>
      </c>
      <c r="D45" s="3" t="s">
        <v>22</v>
      </c>
      <c r="E45" s="3" t="s">
        <v>27</v>
      </c>
      <c r="F45" s="3"/>
      <c r="G45" s="74">
        <f>-0.2+I45</f>
        <v>0</v>
      </c>
      <c r="H45" s="74"/>
      <c r="I45" s="84">
        <f>I46</f>
        <v>0.2</v>
      </c>
      <c r="J45" s="29"/>
      <c r="K45" s="29"/>
      <c r="L45" s="29"/>
      <c r="M45" s="29"/>
      <c r="N45" s="29"/>
      <c r="O45" s="29"/>
      <c r="P45" s="29"/>
    </row>
    <row r="46" spans="1:16" s="27" customFormat="1" ht="27.75" customHeight="1">
      <c r="A46" s="10" t="s">
        <v>136</v>
      </c>
      <c r="B46" s="45">
        <v>951</v>
      </c>
      <c r="C46" s="3" t="s">
        <v>12</v>
      </c>
      <c r="D46" s="3" t="s">
        <v>22</v>
      </c>
      <c r="E46" s="3" t="s">
        <v>27</v>
      </c>
      <c r="F46" s="3" t="s">
        <v>78</v>
      </c>
      <c r="G46" s="74">
        <f>-0.2+I46</f>
        <v>0</v>
      </c>
      <c r="H46" s="74"/>
      <c r="I46" s="84">
        <f>I47</f>
        <v>0.2</v>
      </c>
      <c r="J46" s="29"/>
      <c r="K46" s="29"/>
      <c r="L46" s="29"/>
      <c r="M46" s="29"/>
      <c r="N46" s="29"/>
      <c r="O46" s="29"/>
      <c r="P46" s="29"/>
    </row>
    <row r="47" spans="1:16" s="27" customFormat="1" ht="25.5">
      <c r="A47" s="10" t="s">
        <v>138</v>
      </c>
      <c r="B47" s="45">
        <v>951</v>
      </c>
      <c r="C47" s="3" t="s">
        <v>12</v>
      </c>
      <c r="D47" s="3" t="s">
        <v>22</v>
      </c>
      <c r="E47" s="3" t="s">
        <v>27</v>
      </c>
      <c r="F47" s="3" t="s">
        <v>79</v>
      </c>
      <c r="G47" s="74">
        <f>-0.2+I47</f>
        <v>0</v>
      </c>
      <c r="H47" s="74"/>
      <c r="I47" s="84">
        <f>I48</f>
        <v>0.2</v>
      </c>
      <c r="J47" s="29"/>
      <c r="K47" s="29"/>
      <c r="L47" s="29"/>
      <c r="M47" s="29"/>
      <c r="N47" s="29"/>
      <c r="O47" s="29"/>
      <c r="P47" s="29"/>
    </row>
    <row r="48" spans="1:16" ht="25.5">
      <c r="A48" s="7" t="s">
        <v>137</v>
      </c>
      <c r="B48" s="47">
        <v>951</v>
      </c>
      <c r="C48" s="2" t="s">
        <v>12</v>
      </c>
      <c r="D48" s="2" t="s">
        <v>22</v>
      </c>
      <c r="E48" s="2" t="s">
        <v>27</v>
      </c>
      <c r="F48" s="2" t="s">
        <v>81</v>
      </c>
      <c r="G48" s="75">
        <f>-0.2+I48</f>
        <v>0</v>
      </c>
      <c r="H48" s="75"/>
      <c r="I48" s="85">
        <f>1!F46</f>
        <v>0.2</v>
      </c>
      <c r="J48" s="30"/>
      <c r="K48" s="30"/>
      <c r="L48" s="30"/>
      <c r="M48" s="30"/>
      <c r="N48" s="30"/>
      <c r="O48" s="30"/>
      <c r="P48" s="30"/>
    </row>
    <row r="49" spans="1:16" s="27" customFormat="1" ht="68.25" customHeight="1">
      <c r="A49" s="10" t="s">
        <v>19</v>
      </c>
      <c r="B49" s="45">
        <v>951</v>
      </c>
      <c r="C49" s="3" t="s">
        <v>12</v>
      </c>
      <c r="D49" s="3" t="s">
        <v>22</v>
      </c>
      <c r="E49" s="3" t="s">
        <v>20</v>
      </c>
      <c r="F49" s="3"/>
      <c r="G49" s="74">
        <f>-20+I49</f>
        <v>2.6999999999999993</v>
      </c>
      <c r="H49" s="6" t="s">
        <v>157</v>
      </c>
      <c r="I49" s="84">
        <f>I50</f>
        <v>22.7</v>
      </c>
      <c r="J49" s="29"/>
      <c r="K49" s="29"/>
      <c r="L49" s="29"/>
      <c r="M49" s="29"/>
      <c r="N49" s="29"/>
      <c r="O49" s="29"/>
      <c r="P49" s="29"/>
    </row>
    <row r="50" spans="1:16" s="27" customFormat="1" ht="12.75">
      <c r="A50" s="10" t="str">
        <f>1!A48</f>
        <v>Межбюджетные трансферты</v>
      </c>
      <c r="B50" s="45">
        <v>951</v>
      </c>
      <c r="C50" s="3" t="s">
        <v>12</v>
      </c>
      <c r="D50" s="3" t="s">
        <v>22</v>
      </c>
      <c r="E50" s="3" t="s">
        <v>20</v>
      </c>
      <c r="F50" s="3" t="s">
        <v>101</v>
      </c>
      <c r="G50" s="74">
        <f>-20+I50</f>
        <v>2.6999999999999993</v>
      </c>
      <c r="H50" s="6" t="s">
        <v>157</v>
      </c>
      <c r="I50" s="84">
        <f>I51</f>
        <v>22.7</v>
      </c>
      <c r="J50" s="29"/>
      <c r="K50" s="29"/>
      <c r="L50" s="29"/>
      <c r="M50" s="29"/>
      <c r="N50" s="29"/>
      <c r="O50" s="29"/>
      <c r="P50" s="29"/>
    </row>
    <row r="51" spans="1:16" ht="12.75">
      <c r="A51" s="7" t="s">
        <v>21</v>
      </c>
      <c r="B51" s="47">
        <v>951</v>
      </c>
      <c r="C51" s="2" t="s">
        <v>12</v>
      </c>
      <c r="D51" s="2" t="s">
        <v>22</v>
      </c>
      <c r="E51" s="2" t="s">
        <v>20</v>
      </c>
      <c r="F51" s="2" t="s">
        <v>77</v>
      </c>
      <c r="G51" s="75">
        <f>-20+I51</f>
        <v>2.6999999999999993</v>
      </c>
      <c r="H51" s="5" t="s">
        <v>157</v>
      </c>
      <c r="I51" s="85">
        <f>1!F49</f>
        <v>22.7</v>
      </c>
      <c r="J51" s="30"/>
      <c r="K51" s="30"/>
      <c r="L51" s="30"/>
      <c r="M51" s="30"/>
      <c r="N51" s="30"/>
      <c r="O51" s="30"/>
      <c r="P51" s="30"/>
    </row>
    <row r="52" spans="1:16" ht="12.75">
      <c r="A52" s="13" t="s">
        <v>183</v>
      </c>
      <c r="B52" s="45">
        <v>951</v>
      </c>
      <c r="C52" s="31" t="s">
        <v>12</v>
      </c>
      <c r="D52" s="32" t="s">
        <v>116</v>
      </c>
      <c r="E52" s="32"/>
      <c r="F52" s="32"/>
      <c r="G52" s="76">
        <f>0+I52</f>
        <v>15</v>
      </c>
      <c r="H52" s="6" t="s">
        <v>187</v>
      </c>
      <c r="I52" s="84">
        <f>I53</f>
        <v>15</v>
      </c>
      <c r="J52" s="30"/>
      <c r="K52" s="30"/>
      <c r="L52" s="30"/>
      <c r="M52" s="30"/>
      <c r="N52" s="30"/>
      <c r="O52" s="30"/>
      <c r="P52" s="30"/>
    </row>
    <row r="53" spans="1:16" s="27" customFormat="1" ht="15" customHeight="1">
      <c r="A53" s="13" t="s">
        <v>183</v>
      </c>
      <c r="B53" s="45">
        <v>951</v>
      </c>
      <c r="C53" s="33" t="s">
        <v>12</v>
      </c>
      <c r="D53" s="32" t="s">
        <v>116</v>
      </c>
      <c r="E53" s="3" t="s">
        <v>180</v>
      </c>
      <c r="F53" s="3"/>
      <c r="G53" s="74">
        <f>0+I53</f>
        <v>15</v>
      </c>
      <c r="H53" s="6" t="s">
        <v>187</v>
      </c>
      <c r="I53" s="84">
        <f>I54</f>
        <v>15</v>
      </c>
      <c r="J53" s="29"/>
      <c r="K53" s="29"/>
      <c r="L53" s="29"/>
      <c r="M53" s="29"/>
      <c r="N53" s="29"/>
      <c r="O53" s="29"/>
      <c r="P53" s="29"/>
    </row>
    <row r="54" spans="1:16" s="27" customFormat="1" ht="12.75">
      <c r="A54" s="13" t="s">
        <v>184</v>
      </c>
      <c r="B54" s="45">
        <v>951</v>
      </c>
      <c r="C54" s="3" t="s">
        <v>12</v>
      </c>
      <c r="D54" s="32" t="s">
        <v>116</v>
      </c>
      <c r="E54" s="3" t="s">
        <v>181</v>
      </c>
      <c r="F54" s="3"/>
      <c r="G54" s="74">
        <f>0+I54</f>
        <v>15</v>
      </c>
      <c r="H54" s="6" t="s">
        <v>187</v>
      </c>
      <c r="I54" s="84">
        <f>I55</f>
        <v>15</v>
      </c>
      <c r="J54" s="29"/>
      <c r="K54" s="29"/>
      <c r="L54" s="29"/>
      <c r="M54" s="29"/>
      <c r="N54" s="29"/>
      <c r="O54" s="29"/>
      <c r="P54" s="29"/>
    </row>
    <row r="55" spans="1:16" s="27" customFormat="1" ht="12.75">
      <c r="A55" s="10" t="s">
        <v>185</v>
      </c>
      <c r="B55" s="45">
        <v>951</v>
      </c>
      <c r="C55" s="3" t="s">
        <v>12</v>
      </c>
      <c r="D55" s="32" t="s">
        <v>116</v>
      </c>
      <c r="E55" s="3" t="s">
        <v>181</v>
      </c>
      <c r="F55" s="3" t="s">
        <v>83</v>
      </c>
      <c r="G55" s="74">
        <f>0+I55</f>
        <v>15</v>
      </c>
      <c r="H55" s="6" t="s">
        <v>187</v>
      </c>
      <c r="I55" s="84">
        <f>I56</f>
        <v>15</v>
      </c>
      <c r="J55" s="29"/>
      <c r="K55" s="29"/>
      <c r="L55" s="29"/>
      <c r="M55" s="29"/>
      <c r="N55" s="29"/>
      <c r="O55" s="29"/>
      <c r="P55" s="29"/>
    </row>
    <row r="56" spans="1:16" s="27" customFormat="1" ht="12.75">
      <c r="A56" s="7" t="s">
        <v>186</v>
      </c>
      <c r="B56" s="47">
        <v>951</v>
      </c>
      <c r="C56" s="2" t="s">
        <v>12</v>
      </c>
      <c r="D56" s="49" t="s">
        <v>116</v>
      </c>
      <c r="E56" s="2" t="s">
        <v>181</v>
      </c>
      <c r="F56" s="2" t="s">
        <v>182</v>
      </c>
      <c r="G56" s="75">
        <f>0+I56</f>
        <v>15</v>
      </c>
      <c r="H56" s="5" t="s">
        <v>187</v>
      </c>
      <c r="I56" s="85">
        <v>15</v>
      </c>
      <c r="J56" s="29"/>
      <c r="K56" s="29"/>
      <c r="L56" s="29"/>
      <c r="M56" s="29"/>
      <c r="N56" s="29"/>
      <c r="O56" s="29"/>
      <c r="P56" s="29"/>
    </row>
    <row r="57" spans="1:16" ht="12.75">
      <c r="A57" s="83" t="s">
        <v>70</v>
      </c>
      <c r="B57" s="184">
        <v>951</v>
      </c>
      <c r="C57" s="185" t="s">
        <v>12</v>
      </c>
      <c r="D57" s="186" t="s">
        <v>28</v>
      </c>
      <c r="E57" s="32"/>
      <c r="F57" s="2"/>
      <c r="G57" s="75">
        <f>-210.6+I57</f>
        <v>-175.8</v>
      </c>
      <c r="H57" s="74">
        <v>-175.8</v>
      </c>
      <c r="I57" s="84">
        <f>I58</f>
        <v>34.8</v>
      </c>
      <c r="J57" s="30"/>
      <c r="K57" s="30"/>
      <c r="L57" s="30"/>
      <c r="M57" s="30"/>
      <c r="N57" s="30"/>
      <c r="O57" s="30"/>
      <c r="P57" s="30"/>
    </row>
    <row r="58" spans="1:16" s="27" customFormat="1" ht="25.5">
      <c r="A58" s="10" t="s">
        <v>29</v>
      </c>
      <c r="B58" s="45">
        <v>951</v>
      </c>
      <c r="C58" s="3" t="s">
        <v>12</v>
      </c>
      <c r="D58" s="3" t="s">
        <v>28</v>
      </c>
      <c r="E58" s="3" t="s">
        <v>30</v>
      </c>
      <c r="F58" s="3"/>
      <c r="G58" s="74">
        <f>-5.1+I58</f>
        <v>29.699999999999996</v>
      </c>
      <c r="H58" s="6" t="s">
        <v>220</v>
      </c>
      <c r="I58" s="84">
        <f>I59+I64</f>
        <v>34.8</v>
      </c>
      <c r="J58" s="29"/>
      <c r="K58" s="29"/>
      <c r="L58" s="29"/>
      <c r="M58" s="29"/>
      <c r="N58" s="29"/>
      <c r="O58" s="29"/>
      <c r="P58" s="29"/>
    </row>
    <row r="59" spans="1:16" s="27" customFormat="1" ht="25.5">
      <c r="A59" s="10" t="s">
        <v>91</v>
      </c>
      <c r="B59" s="101">
        <v>951</v>
      </c>
      <c r="C59" s="14" t="s">
        <v>12</v>
      </c>
      <c r="D59" s="14" t="s">
        <v>28</v>
      </c>
      <c r="E59" s="14" t="s">
        <v>140</v>
      </c>
      <c r="F59" s="14"/>
      <c r="G59" s="102">
        <f>-5.1+I59</f>
        <v>-5.1</v>
      </c>
      <c r="H59" s="102">
        <f>H60</f>
        <v>-5.1</v>
      </c>
      <c r="I59" s="84">
        <f>I60</f>
        <v>0</v>
      </c>
      <c r="J59" s="29"/>
      <c r="K59" s="29"/>
      <c r="L59" s="29"/>
      <c r="M59" s="29"/>
      <c r="N59" s="29"/>
      <c r="O59" s="29"/>
      <c r="P59" s="29"/>
    </row>
    <row r="60" spans="1:16" s="27" customFormat="1" ht="12.75">
      <c r="A60" s="8" t="s">
        <v>86</v>
      </c>
      <c r="B60" s="101">
        <v>951</v>
      </c>
      <c r="C60" s="14" t="s">
        <v>12</v>
      </c>
      <c r="D60" s="14" t="s">
        <v>28</v>
      </c>
      <c r="E60" s="14" t="s">
        <v>140</v>
      </c>
      <c r="F60" s="14" t="s">
        <v>83</v>
      </c>
      <c r="G60" s="102">
        <f>-5.1+I60</f>
        <v>-5.1</v>
      </c>
      <c r="H60" s="102">
        <f>H61</f>
        <v>-5.1</v>
      </c>
      <c r="I60" s="84">
        <f>I61</f>
        <v>0</v>
      </c>
      <c r="J60" s="29"/>
      <c r="K60" s="29"/>
      <c r="L60" s="29"/>
      <c r="M60" s="29"/>
      <c r="N60" s="29"/>
      <c r="O60" s="29"/>
      <c r="P60" s="29"/>
    </row>
    <row r="61" spans="1:16" s="27" customFormat="1" ht="12.75">
      <c r="A61" s="8" t="s">
        <v>87</v>
      </c>
      <c r="B61" s="101">
        <v>951</v>
      </c>
      <c r="C61" s="14" t="s">
        <v>12</v>
      </c>
      <c r="D61" s="14" t="s">
        <v>28</v>
      </c>
      <c r="E61" s="14" t="s">
        <v>140</v>
      </c>
      <c r="F61" s="14" t="s">
        <v>84</v>
      </c>
      <c r="G61" s="102">
        <f>-5.1+I61</f>
        <v>-5.1</v>
      </c>
      <c r="H61" s="102">
        <f>H63+H62</f>
        <v>-5.1</v>
      </c>
      <c r="I61" s="84">
        <f>I62+I63</f>
        <v>0</v>
      </c>
      <c r="J61" s="29"/>
      <c r="K61" s="29"/>
      <c r="L61" s="29"/>
      <c r="M61" s="29"/>
      <c r="N61" s="29"/>
      <c r="O61" s="29"/>
      <c r="P61" s="29"/>
    </row>
    <row r="62" spans="1:16" s="27" customFormat="1" ht="12.75">
      <c r="A62" s="1" t="s">
        <v>131</v>
      </c>
      <c r="B62" s="47">
        <v>951</v>
      </c>
      <c r="C62" s="2" t="s">
        <v>12</v>
      </c>
      <c r="D62" s="2" t="s">
        <v>28</v>
      </c>
      <c r="E62" s="2" t="s">
        <v>140</v>
      </c>
      <c r="F62" s="2" t="s">
        <v>132</v>
      </c>
      <c r="G62" s="75">
        <f>-0.1+I62</f>
        <v>-0.1</v>
      </c>
      <c r="H62" s="4">
        <v>-0.1</v>
      </c>
      <c r="I62" s="85">
        <f>1!F60</f>
        <v>0</v>
      </c>
      <c r="J62" s="29"/>
      <c r="K62" s="29"/>
      <c r="L62" s="29"/>
      <c r="M62" s="29"/>
      <c r="N62" s="29"/>
      <c r="O62" s="29"/>
      <c r="P62" s="29"/>
    </row>
    <row r="63" spans="1:16" s="27" customFormat="1" ht="12.75">
      <c r="A63" s="1" t="s">
        <v>88</v>
      </c>
      <c r="B63" s="103">
        <v>951</v>
      </c>
      <c r="C63" s="16" t="s">
        <v>12</v>
      </c>
      <c r="D63" s="16" t="s">
        <v>28</v>
      </c>
      <c r="E63" s="16" t="s">
        <v>140</v>
      </c>
      <c r="F63" s="16" t="s">
        <v>85</v>
      </c>
      <c r="G63" s="104">
        <f>-5+I63</f>
        <v>-5</v>
      </c>
      <c r="H63" s="104">
        <v>-5</v>
      </c>
      <c r="I63" s="85">
        <v>0</v>
      </c>
      <c r="J63" s="29"/>
      <c r="K63" s="29"/>
      <c r="L63" s="29"/>
      <c r="M63" s="29"/>
      <c r="N63" s="29"/>
      <c r="O63" s="29"/>
      <c r="P63" s="29"/>
    </row>
    <row r="64" spans="1:16" s="27" customFormat="1" ht="25.5">
      <c r="A64" s="10" t="s">
        <v>91</v>
      </c>
      <c r="B64" s="45">
        <v>951</v>
      </c>
      <c r="C64" s="3" t="s">
        <v>12</v>
      </c>
      <c r="D64" s="3" t="s">
        <v>28</v>
      </c>
      <c r="E64" s="3" t="s">
        <v>203</v>
      </c>
      <c r="F64" s="3"/>
      <c r="G64" s="74">
        <f>0+I64</f>
        <v>34.8</v>
      </c>
      <c r="H64" s="6" t="s">
        <v>221</v>
      </c>
      <c r="I64" s="84">
        <f>I65</f>
        <v>34.8</v>
      </c>
      <c r="J64" s="29"/>
      <c r="K64" s="29"/>
      <c r="L64" s="29"/>
      <c r="M64" s="29"/>
      <c r="N64" s="29"/>
      <c r="O64" s="29"/>
      <c r="P64" s="29"/>
    </row>
    <row r="65" spans="1:16" s="27" customFormat="1" ht="12.75">
      <c r="A65" s="10" t="s">
        <v>86</v>
      </c>
      <c r="B65" s="45">
        <v>951</v>
      </c>
      <c r="C65" s="3" t="s">
        <v>12</v>
      </c>
      <c r="D65" s="3" t="s">
        <v>28</v>
      </c>
      <c r="E65" s="3" t="s">
        <v>203</v>
      </c>
      <c r="F65" s="3" t="s">
        <v>83</v>
      </c>
      <c r="G65" s="74">
        <f>0+I65</f>
        <v>34.8</v>
      </c>
      <c r="H65" s="6" t="s">
        <v>221</v>
      </c>
      <c r="I65" s="84">
        <f>I66</f>
        <v>34.8</v>
      </c>
      <c r="J65" s="29"/>
      <c r="K65" s="29"/>
      <c r="L65" s="29"/>
      <c r="M65" s="29"/>
      <c r="N65" s="29"/>
      <c r="O65" s="29"/>
      <c r="P65" s="29"/>
    </row>
    <row r="66" spans="1:16" s="27" customFormat="1" ht="12.75">
      <c r="A66" s="10" t="str">
        <f>1!A62</f>
        <v>Уплата налогов, сборов и иных платежей</v>
      </c>
      <c r="B66" s="45">
        <v>951</v>
      </c>
      <c r="C66" s="3" t="s">
        <v>12</v>
      </c>
      <c r="D66" s="3" t="s">
        <v>28</v>
      </c>
      <c r="E66" s="3" t="s">
        <v>203</v>
      </c>
      <c r="F66" s="3" t="s">
        <v>84</v>
      </c>
      <c r="G66" s="74">
        <f>0+I66</f>
        <v>34.8</v>
      </c>
      <c r="H66" s="6" t="s">
        <v>221</v>
      </c>
      <c r="I66" s="84">
        <f>I68+I67</f>
        <v>34.8</v>
      </c>
      <c r="J66" s="29"/>
      <c r="K66" s="29"/>
      <c r="L66" s="29"/>
      <c r="M66" s="29"/>
      <c r="N66" s="29"/>
      <c r="O66" s="29"/>
      <c r="P66" s="29"/>
    </row>
    <row r="67" spans="1:16" s="27" customFormat="1" ht="12.75">
      <c r="A67" s="7" t="s">
        <v>131</v>
      </c>
      <c r="B67" s="47">
        <v>951</v>
      </c>
      <c r="C67" s="2" t="s">
        <v>12</v>
      </c>
      <c r="D67" s="2" t="s">
        <v>28</v>
      </c>
      <c r="E67" s="2" t="s">
        <v>203</v>
      </c>
      <c r="F67" s="2" t="s">
        <v>132</v>
      </c>
      <c r="G67" s="75">
        <f>0+I67</f>
        <v>4.8</v>
      </c>
      <c r="H67" s="5" t="s">
        <v>222</v>
      </c>
      <c r="I67" s="85">
        <f>1!F63</f>
        <v>4.8</v>
      </c>
      <c r="J67" s="29"/>
      <c r="K67" s="29"/>
      <c r="L67" s="29"/>
      <c r="M67" s="29"/>
      <c r="N67" s="29"/>
      <c r="O67" s="29"/>
      <c r="P67" s="29"/>
    </row>
    <row r="68" spans="1:16" ht="12.75">
      <c r="A68" s="7" t="str">
        <f>1!A64</f>
        <v>Уплата прочих налогов, сборов и иных платежей</v>
      </c>
      <c r="B68" s="47">
        <v>951</v>
      </c>
      <c r="C68" s="2" t="s">
        <v>12</v>
      </c>
      <c r="D68" s="2" t="s">
        <v>28</v>
      </c>
      <c r="E68" s="2" t="s">
        <v>203</v>
      </c>
      <c r="F68" s="2" t="s">
        <v>85</v>
      </c>
      <c r="G68" s="75">
        <f>0+I68</f>
        <v>30</v>
      </c>
      <c r="H68" s="5" t="s">
        <v>223</v>
      </c>
      <c r="I68" s="85">
        <f>1!F64</f>
        <v>30</v>
      </c>
      <c r="J68" s="30"/>
      <c r="K68" s="30"/>
      <c r="L68" s="30"/>
      <c r="M68" s="30"/>
      <c r="N68" s="30"/>
      <c r="O68" s="30"/>
      <c r="P68" s="30"/>
    </row>
    <row r="69" spans="1:16" ht="12.75">
      <c r="A69" s="10" t="s">
        <v>107</v>
      </c>
      <c r="B69" s="45">
        <v>951</v>
      </c>
      <c r="C69" s="3" t="s">
        <v>12</v>
      </c>
      <c r="D69" s="3" t="s">
        <v>28</v>
      </c>
      <c r="E69" s="3" t="s">
        <v>108</v>
      </c>
      <c r="F69" s="6"/>
      <c r="G69" s="74">
        <f>-205.5+I69</f>
        <v>-205.5</v>
      </c>
      <c r="H69" s="74">
        <v>-205.5</v>
      </c>
      <c r="I69" s="84">
        <v>0</v>
      </c>
      <c r="J69" s="30"/>
      <c r="K69" s="30"/>
      <c r="L69" s="30"/>
      <c r="M69" s="30"/>
      <c r="N69" s="30"/>
      <c r="O69" s="30"/>
      <c r="P69" s="30"/>
    </row>
    <row r="70" spans="1:16" ht="12.75">
      <c r="A70" s="10" t="s">
        <v>86</v>
      </c>
      <c r="B70" s="45">
        <v>951</v>
      </c>
      <c r="C70" s="3" t="s">
        <v>12</v>
      </c>
      <c r="D70" s="3" t="s">
        <v>28</v>
      </c>
      <c r="E70" s="3" t="s">
        <v>108</v>
      </c>
      <c r="F70" s="6" t="s">
        <v>83</v>
      </c>
      <c r="G70" s="74">
        <f>-205.5+I70</f>
        <v>-205.5</v>
      </c>
      <c r="H70" s="74">
        <v>-205.5</v>
      </c>
      <c r="I70" s="84">
        <v>0</v>
      </c>
      <c r="J70" s="30"/>
      <c r="K70" s="30"/>
      <c r="L70" s="30"/>
      <c r="M70" s="30"/>
      <c r="N70" s="30"/>
      <c r="O70" s="30"/>
      <c r="P70" s="30"/>
    </row>
    <row r="71" spans="1:16" ht="12.75">
      <c r="A71" s="7" t="s">
        <v>90</v>
      </c>
      <c r="B71" s="47">
        <v>951</v>
      </c>
      <c r="C71" s="2" t="s">
        <v>12</v>
      </c>
      <c r="D71" s="2" t="s">
        <v>28</v>
      </c>
      <c r="E71" s="2" t="s">
        <v>108</v>
      </c>
      <c r="F71" s="5" t="s">
        <v>89</v>
      </c>
      <c r="G71" s="75">
        <f>-205.5+I71</f>
        <v>-205.5</v>
      </c>
      <c r="H71" s="75">
        <v>-205.5</v>
      </c>
      <c r="I71" s="85">
        <v>0</v>
      </c>
      <c r="J71" s="30"/>
      <c r="K71" s="30"/>
      <c r="L71" s="30"/>
      <c r="M71" s="30"/>
      <c r="N71" s="30"/>
      <c r="O71" s="30"/>
      <c r="P71" s="30"/>
    </row>
    <row r="72" spans="1:16" ht="12.75">
      <c r="A72" s="83" t="s">
        <v>31</v>
      </c>
      <c r="B72" s="45">
        <v>951</v>
      </c>
      <c r="C72" s="3" t="s">
        <v>10</v>
      </c>
      <c r="D72" s="3"/>
      <c r="E72" s="3"/>
      <c r="F72" s="3"/>
      <c r="G72" s="74">
        <f>-58.4+I72</f>
        <v>1.5</v>
      </c>
      <c r="H72" s="6" t="s">
        <v>155</v>
      </c>
      <c r="I72" s="84">
        <f>I73</f>
        <v>59.9</v>
      </c>
      <c r="J72" s="30"/>
      <c r="K72" s="30"/>
      <c r="L72" s="30"/>
      <c r="M72" s="30"/>
      <c r="N72" s="30"/>
      <c r="O72" s="30"/>
      <c r="P72" s="30"/>
    </row>
    <row r="73" spans="1:16" ht="12.75">
      <c r="A73" s="83" t="s">
        <v>32</v>
      </c>
      <c r="B73" s="45">
        <v>951</v>
      </c>
      <c r="C73" s="3" t="s">
        <v>10</v>
      </c>
      <c r="D73" s="3" t="s">
        <v>16</v>
      </c>
      <c r="E73" s="2"/>
      <c r="F73" s="2"/>
      <c r="G73" s="75">
        <f>-58.4+I73</f>
        <v>1.5</v>
      </c>
      <c r="H73" s="6" t="s">
        <v>155</v>
      </c>
      <c r="I73" s="85">
        <f>I74</f>
        <v>59.9</v>
      </c>
      <c r="J73" s="30"/>
      <c r="K73" s="30"/>
      <c r="L73" s="30"/>
      <c r="M73" s="30"/>
      <c r="N73" s="30"/>
      <c r="O73" s="30"/>
      <c r="P73" s="30"/>
    </row>
    <row r="74" spans="1:16" s="27" customFormat="1" ht="15" customHeight="1">
      <c r="A74" s="83" t="s">
        <v>33</v>
      </c>
      <c r="B74" s="45">
        <v>951</v>
      </c>
      <c r="C74" s="3" t="s">
        <v>10</v>
      </c>
      <c r="D74" s="3" t="s">
        <v>16</v>
      </c>
      <c r="E74" s="3" t="s">
        <v>34</v>
      </c>
      <c r="F74" s="3"/>
      <c r="G74" s="74">
        <f>-58.4+I74</f>
        <v>1.5</v>
      </c>
      <c r="H74" s="6" t="s">
        <v>155</v>
      </c>
      <c r="I74" s="84">
        <f>I75</f>
        <v>59.9</v>
      </c>
      <c r="J74" s="29"/>
      <c r="K74" s="29"/>
      <c r="L74" s="29"/>
      <c r="M74" s="29"/>
      <c r="N74" s="29"/>
      <c r="O74" s="29"/>
      <c r="P74" s="29"/>
    </row>
    <row r="75" spans="1:16" s="27" customFormat="1" ht="25.5">
      <c r="A75" s="83" t="s">
        <v>35</v>
      </c>
      <c r="B75" s="45">
        <v>951</v>
      </c>
      <c r="C75" s="3" t="s">
        <v>10</v>
      </c>
      <c r="D75" s="3" t="s">
        <v>16</v>
      </c>
      <c r="E75" s="3" t="s">
        <v>36</v>
      </c>
      <c r="F75" s="3"/>
      <c r="G75" s="74">
        <f>-58.4+I75</f>
        <v>1.5</v>
      </c>
      <c r="H75" s="6" t="s">
        <v>155</v>
      </c>
      <c r="I75" s="84">
        <f>I76+I79</f>
        <v>59.9</v>
      </c>
      <c r="J75" s="29"/>
      <c r="K75" s="29"/>
      <c r="L75" s="29"/>
      <c r="M75" s="29"/>
      <c r="N75" s="29"/>
      <c r="O75" s="29"/>
      <c r="P75" s="29"/>
    </row>
    <row r="76" spans="1:16" s="27" customFormat="1" ht="53.25" customHeight="1">
      <c r="A76" s="10" t="s">
        <v>134</v>
      </c>
      <c r="B76" s="45">
        <v>951</v>
      </c>
      <c r="C76" s="3" t="s">
        <v>10</v>
      </c>
      <c r="D76" s="3" t="s">
        <v>16</v>
      </c>
      <c r="E76" s="3" t="s">
        <v>36</v>
      </c>
      <c r="F76" s="3" t="s">
        <v>71</v>
      </c>
      <c r="G76" s="74">
        <f>-55.2+I76</f>
        <v>4.699999999999996</v>
      </c>
      <c r="H76" s="6" t="s">
        <v>207</v>
      </c>
      <c r="I76" s="84">
        <f>I77</f>
        <v>59.9</v>
      </c>
      <c r="J76" s="29"/>
      <c r="K76" s="29"/>
      <c r="L76" s="29"/>
      <c r="M76" s="29"/>
      <c r="N76" s="29"/>
      <c r="O76" s="29"/>
      <c r="P76" s="29"/>
    </row>
    <row r="77" spans="1:16" s="27" customFormat="1" ht="27" customHeight="1">
      <c r="A77" s="10" t="s">
        <v>135</v>
      </c>
      <c r="B77" s="45">
        <v>951</v>
      </c>
      <c r="C77" s="3" t="s">
        <v>10</v>
      </c>
      <c r="D77" s="3" t="s">
        <v>16</v>
      </c>
      <c r="E77" s="3" t="s">
        <v>36</v>
      </c>
      <c r="F77" s="3" t="s">
        <v>72</v>
      </c>
      <c r="G77" s="74">
        <f>-55.2+I77</f>
        <v>4.699999999999996</v>
      </c>
      <c r="H77" s="6" t="s">
        <v>207</v>
      </c>
      <c r="I77" s="84">
        <f>I78</f>
        <v>59.9</v>
      </c>
      <c r="J77" s="29"/>
      <c r="K77" s="29"/>
      <c r="L77" s="29"/>
      <c r="M77" s="29"/>
      <c r="N77" s="29"/>
      <c r="O77" s="29"/>
      <c r="P77" s="29"/>
    </row>
    <row r="78" spans="1:16" ht="15" customHeight="1">
      <c r="A78" s="7" t="s">
        <v>75</v>
      </c>
      <c r="B78" s="47">
        <v>951</v>
      </c>
      <c r="C78" s="2" t="s">
        <v>10</v>
      </c>
      <c r="D78" s="2" t="s">
        <v>16</v>
      </c>
      <c r="E78" s="2" t="s">
        <v>36</v>
      </c>
      <c r="F78" s="2" t="s">
        <v>73</v>
      </c>
      <c r="G78" s="75">
        <f>-55.2+I78</f>
        <v>4.699999999999996</v>
      </c>
      <c r="H78" s="5" t="s">
        <v>207</v>
      </c>
      <c r="I78" s="85">
        <f>1!F71</f>
        <v>59.9</v>
      </c>
      <c r="J78" s="30"/>
      <c r="K78" s="30"/>
      <c r="L78" s="30"/>
      <c r="M78" s="30"/>
      <c r="N78" s="30"/>
      <c r="O78" s="30"/>
      <c r="P78" s="30"/>
    </row>
    <row r="79" spans="1:16" s="27" customFormat="1" ht="25.5">
      <c r="A79" s="10" t="s">
        <v>136</v>
      </c>
      <c r="B79" s="45">
        <v>951</v>
      </c>
      <c r="C79" s="3" t="s">
        <v>10</v>
      </c>
      <c r="D79" s="3" t="s">
        <v>16</v>
      </c>
      <c r="E79" s="3" t="s">
        <v>36</v>
      </c>
      <c r="F79" s="3" t="s">
        <v>78</v>
      </c>
      <c r="G79" s="74">
        <f>-3.2+I79</f>
        <v>-3.2</v>
      </c>
      <c r="H79" s="6" t="s">
        <v>208</v>
      </c>
      <c r="I79" s="84">
        <f>I80</f>
        <v>0</v>
      </c>
      <c r="J79" s="29"/>
      <c r="K79" s="29"/>
      <c r="L79" s="29"/>
      <c r="M79" s="29"/>
      <c r="N79" s="29"/>
      <c r="O79" s="29"/>
      <c r="P79" s="29"/>
    </row>
    <row r="80" spans="1:16" s="27" customFormat="1" ht="27.75" customHeight="1">
      <c r="A80" s="10" t="s">
        <v>138</v>
      </c>
      <c r="B80" s="45">
        <v>951</v>
      </c>
      <c r="C80" s="3" t="s">
        <v>10</v>
      </c>
      <c r="D80" s="3" t="s">
        <v>16</v>
      </c>
      <c r="E80" s="3" t="s">
        <v>36</v>
      </c>
      <c r="F80" s="3" t="s">
        <v>79</v>
      </c>
      <c r="G80" s="74">
        <f>-3.2+I80</f>
        <v>-3.2</v>
      </c>
      <c r="H80" s="6" t="s">
        <v>208</v>
      </c>
      <c r="I80" s="84">
        <f>I81+I82</f>
        <v>0</v>
      </c>
      <c r="J80" s="29"/>
      <c r="K80" s="29"/>
      <c r="L80" s="29"/>
      <c r="M80" s="29"/>
      <c r="N80" s="29"/>
      <c r="O80" s="29"/>
      <c r="P80" s="29"/>
    </row>
    <row r="81" spans="1:16" s="27" customFormat="1" ht="27.75" customHeight="1" hidden="1">
      <c r="A81" s="7" t="s">
        <v>82</v>
      </c>
      <c r="B81" s="47">
        <v>951</v>
      </c>
      <c r="C81" s="2" t="s">
        <v>10</v>
      </c>
      <c r="D81" s="2" t="s">
        <v>16</v>
      </c>
      <c r="E81" s="2" t="s">
        <v>36</v>
      </c>
      <c r="F81" s="2" t="s">
        <v>80</v>
      </c>
      <c r="G81" s="75"/>
      <c r="H81" s="6" t="s">
        <v>158</v>
      </c>
      <c r="I81" s="85">
        <f>1!F74</f>
        <v>0</v>
      </c>
      <c r="J81" s="29"/>
      <c r="K81" s="29"/>
      <c r="L81" s="29"/>
      <c r="M81" s="29"/>
      <c r="N81" s="29"/>
      <c r="O81" s="29"/>
      <c r="P81" s="29"/>
    </row>
    <row r="82" spans="1:16" ht="25.5">
      <c r="A82" s="7" t="s">
        <v>137</v>
      </c>
      <c r="B82" s="47">
        <v>951</v>
      </c>
      <c r="C82" s="2" t="s">
        <v>10</v>
      </c>
      <c r="D82" s="2" t="s">
        <v>16</v>
      </c>
      <c r="E82" s="2" t="s">
        <v>36</v>
      </c>
      <c r="F82" s="2" t="s">
        <v>81</v>
      </c>
      <c r="G82" s="75">
        <f>-3.2+I82</f>
        <v>-3.2</v>
      </c>
      <c r="H82" s="5" t="s">
        <v>208</v>
      </c>
      <c r="I82" s="85">
        <f>1!F75</f>
        <v>0</v>
      </c>
      <c r="J82" s="30"/>
      <c r="K82" s="30"/>
      <c r="L82" s="30"/>
      <c r="M82" s="30"/>
      <c r="N82" s="30"/>
      <c r="O82" s="30"/>
      <c r="P82" s="30"/>
    </row>
    <row r="83" spans="1:16" ht="25.5">
      <c r="A83" s="10" t="s">
        <v>37</v>
      </c>
      <c r="B83" s="45">
        <v>951</v>
      </c>
      <c r="C83" s="3" t="s">
        <v>16</v>
      </c>
      <c r="D83" s="3" t="s">
        <v>9</v>
      </c>
      <c r="E83" s="3" t="s">
        <v>9</v>
      </c>
      <c r="F83" s="3" t="s">
        <v>9</v>
      </c>
      <c r="G83" s="74">
        <f aca="true" t="shared" si="0" ref="G83:G94">-63+I83</f>
        <v>0.3999999999999986</v>
      </c>
      <c r="H83" s="6" t="s">
        <v>248</v>
      </c>
      <c r="I83" s="84">
        <f>I84</f>
        <v>63.4</v>
      </c>
      <c r="J83" s="30"/>
      <c r="K83" s="30"/>
      <c r="L83" s="30"/>
      <c r="M83" s="30"/>
      <c r="N83" s="30"/>
      <c r="O83" s="30"/>
      <c r="P83" s="30"/>
    </row>
    <row r="84" spans="1:16" ht="25.5">
      <c r="A84" s="28" t="s">
        <v>38</v>
      </c>
      <c r="B84" s="45">
        <v>951</v>
      </c>
      <c r="C84" s="3" t="s">
        <v>16</v>
      </c>
      <c r="D84" s="3" t="s">
        <v>39</v>
      </c>
      <c r="E84" s="3"/>
      <c r="F84" s="3"/>
      <c r="G84" s="74">
        <f t="shared" si="0"/>
        <v>0.3999999999999986</v>
      </c>
      <c r="H84" s="6" t="s">
        <v>248</v>
      </c>
      <c r="I84" s="84">
        <f>I85+I91+I95</f>
        <v>63.4</v>
      </c>
      <c r="J84" s="30"/>
      <c r="K84" s="30"/>
      <c r="L84" s="30"/>
      <c r="M84" s="30"/>
      <c r="N84" s="30"/>
      <c r="O84" s="30"/>
      <c r="P84" s="30"/>
    </row>
    <row r="85" spans="1:16" ht="12.75">
      <c r="A85" s="107" t="s">
        <v>40</v>
      </c>
      <c r="B85" s="45">
        <v>951</v>
      </c>
      <c r="C85" s="108" t="s">
        <v>16</v>
      </c>
      <c r="D85" s="108" t="s">
        <v>39</v>
      </c>
      <c r="E85" s="108" t="s">
        <v>41</v>
      </c>
      <c r="F85" s="108"/>
      <c r="G85" s="74">
        <f aca="true" t="shared" si="1" ref="G85:G90">0+I85</f>
        <v>6.8</v>
      </c>
      <c r="H85" s="6" t="s">
        <v>247</v>
      </c>
      <c r="I85" s="9">
        <f>I86</f>
        <v>6.8</v>
      </c>
      <c r="J85" s="30"/>
      <c r="K85" s="30"/>
      <c r="L85" s="30"/>
      <c r="M85" s="30"/>
      <c r="N85" s="30"/>
      <c r="O85" s="30"/>
      <c r="P85" s="30"/>
    </row>
    <row r="86" spans="1:16" ht="38.25">
      <c r="A86" s="107" t="s">
        <v>214</v>
      </c>
      <c r="B86" s="45">
        <v>951</v>
      </c>
      <c r="C86" s="108" t="s">
        <v>16</v>
      </c>
      <c r="D86" s="108" t="s">
        <v>39</v>
      </c>
      <c r="E86" s="110" t="s">
        <v>121</v>
      </c>
      <c r="F86" s="108"/>
      <c r="G86" s="74">
        <f t="shared" si="1"/>
        <v>6.8</v>
      </c>
      <c r="H86" s="6" t="s">
        <v>247</v>
      </c>
      <c r="I86" s="9">
        <f>I87</f>
        <v>6.8</v>
      </c>
      <c r="J86" s="30"/>
      <c r="K86" s="30"/>
      <c r="L86" s="30"/>
      <c r="M86" s="30"/>
      <c r="N86" s="30"/>
      <c r="O86" s="30"/>
      <c r="P86" s="30"/>
    </row>
    <row r="87" spans="1:16" ht="12.75">
      <c r="A87" s="107" t="s">
        <v>123</v>
      </c>
      <c r="B87" s="45">
        <v>951</v>
      </c>
      <c r="C87" s="108" t="s">
        <v>16</v>
      </c>
      <c r="D87" s="108" t="s">
        <v>39</v>
      </c>
      <c r="E87" s="108" t="s">
        <v>124</v>
      </c>
      <c r="F87" s="108"/>
      <c r="G87" s="74">
        <f t="shared" si="1"/>
        <v>6.8</v>
      </c>
      <c r="H87" s="6" t="s">
        <v>247</v>
      </c>
      <c r="I87" s="9">
        <f>I88</f>
        <v>6.8</v>
      </c>
      <c r="J87" s="30"/>
      <c r="K87" s="30"/>
      <c r="L87" s="30"/>
      <c r="M87" s="30"/>
      <c r="N87" s="30"/>
      <c r="O87" s="30"/>
      <c r="P87" s="30"/>
    </row>
    <row r="88" spans="1:16" ht="25.5">
      <c r="A88" s="107" t="s">
        <v>136</v>
      </c>
      <c r="B88" s="45">
        <v>951</v>
      </c>
      <c r="C88" s="108" t="s">
        <v>16</v>
      </c>
      <c r="D88" s="108" t="s">
        <v>39</v>
      </c>
      <c r="E88" s="108" t="s">
        <v>124</v>
      </c>
      <c r="F88" s="108" t="s">
        <v>78</v>
      </c>
      <c r="G88" s="74">
        <f t="shared" si="1"/>
        <v>6.8</v>
      </c>
      <c r="H88" s="6" t="s">
        <v>247</v>
      </c>
      <c r="I88" s="9">
        <f>I89</f>
        <v>6.8</v>
      </c>
      <c r="J88" s="30"/>
      <c r="K88" s="30"/>
      <c r="L88" s="30"/>
      <c r="M88" s="30"/>
      <c r="N88" s="30"/>
      <c r="O88" s="30"/>
      <c r="P88" s="30"/>
    </row>
    <row r="89" spans="1:16" ht="25.5">
      <c r="A89" s="107" t="s">
        <v>138</v>
      </c>
      <c r="B89" s="45">
        <v>951</v>
      </c>
      <c r="C89" s="108" t="s">
        <v>16</v>
      </c>
      <c r="D89" s="108" t="s">
        <v>39</v>
      </c>
      <c r="E89" s="108" t="s">
        <v>124</v>
      </c>
      <c r="F89" s="108" t="s">
        <v>79</v>
      </c>
      <c r="G89" s="74">
        <f t="shared" si="1"/>
        <v>6.8</v>
      </c>
      <c r="H89" s="6" t="s">
        <v>247</v>
      </c>
      <c r="I89" s="9">
        <f>I90</f>
        <v>6.8</v>
      </c>
      <c r="J89" s="30"/>
      <c r="K89" s="30"/>
      <c r="L89" s="30"/>
      <c r="M89" s="30"/>
      <c r="N89" s="30"/>
      <c r="O89" s="30"/>
      <c r="P89" s="30"/>
    </row>
    <row r="90" spans="1:16" ht="25.5">
      <c r="A90" s="111" t="s">
        <v>137</v>
      </c>
      <c r="B90" s="45">
        <v>951</v>
      </c>
      <c r="C90" s="112" t="s">
        <v>16</v>
      </c>
      <c r="D90" s="112" t="s">
        <v>39</v>
      </c>
      <c r="E90" s="112" t="s">
        <v>124</v>
      </c>
      <c r="F90" s="112" t="s">
        <v>81</v>
      </c>
      <c r="G90" s="75">
        <f t="shared" si="1"/>
        <v>6.8</v>
      </c>
      <c r="H90" s="5" t="s">
        <v>247</v>
      </c>
      <c r="I90" s="105">
        <f>1!F82</f>
        <v>6.8</v>
      </c>
      <c r="J90" s="30"/>
      <c r="K90" s="30"/>
      <c r="L90" s="30"/>
      <c r="M90" s="30"/>
      <c r="N90" s="30"/>
      <c r="O90" s="30"/>
      <c r="P90" s="30"/>
    </row>
    <row r="91" spans="1:16" s="27" customFormat="1" ht="12.75">
      <c r="A91" s="83" t="s">
        <v>17</v>
      </c>
      <c r="B91" s="45">
        <v>951</v>
      </c>
      <c r="C91" s="3" t="s">
        <v>16</v>
      </c>
      <c r="D91" s="3" t="s">
        <v>39</v>
      </c>
      <c r="E91" s="3" t="s">
        <v>18</v>
      </c>
      <c r="F91" s="3"/>
      <c r="G91" s="74">
        <f t="shared" si="0"/>
        <v>-6.399999999999999</v>
      </c>
      <c r="H91" s="6" t="s">
        <v>159</v>
      </c>
      <c r="I91" s="84">
        <f>I92</f>
        <v>56.6</v>
      </c>
      <c r="J91" s="29"/>
      <c r="K91" s="29"/>
      <c r="L91" s="29"/>
      <c r="M91" s="29"/>
      <c r="N91" s="29"/>
      <c r="O91" s="29"/>
      <c r="P91" s="29"/>
    </row>
    <row r="92" spans="1:16" s="27" customFormat="1" ht="66" customHeight="1">
      <c r="A92" s="10" t="s">
        <v>19</v>
      </c>
      <c r="B92" s="45">
        <v>951</v>
      </c>
      <c r="C92" s="3" t="s">
        <v>16</v>
      </c>
      <c r="D92" s="3" t="s">
        <v>39</v>
      </c>
      <c r="E92" s="3" t="s">
        <v>20</v>
      </c>
      <c r="F92" s="3"/>
      <c r="G92" s="74">
        <f t="shared" si="0"/>
        <v>-6.399999999999999</v>
      </c>
      <c r="H92" s="6" t="s">
        <v>159</v>
      </c>
      <c r="I92" s="84">
        <f>I93</f>
        <v>56.6</v>
      </c>
      <c r="J92" s="29"/>
      <c r="K92" s="29"/>
      <c r="L92" s="29"/>
      <c r="M92" s="29"/>
      <c r="N92" s="29"/>
      <c r="O92" s="29"/>
      <c r="P92" s="29"/>
    </row>
    <row r="93" spans="1:16" s="27" customFormat="1" ht="12.75">
      <c r="A93" s="10" t="str">
        <f>1!A86</f>
        <v>Межбюджетные трансферты</v>
      </c>
      <c r="B93" s="45">
        <v>951</v>
      </c>
      <c r="C93" s="3" t="s">
        <v>16</v>
      </c>
      <c r="D93" s="3" t="s">
        <v>39</v>
      </c>
      <c r="E93" s="3" t="s">
        <v>20</v>
      </c>
      <c r="F93" s="3" t="s">
        <v>101</v>
      </c>
      <c r="G93" s="74">
        <f t="shared" si="0"/>
        <v>-6.399999999999999</v>
      </c>
      <c r="H93" s="6" t="s">
        <v>159</v>
      </c>
      <c r="I93" s="84">
        <f>I94</f>
        <v>56.6</v>
      </c>
      <c r="J93" s="29"/>
      <c r="K93" s="29"/>
      <c r="L93" s="29"/>
      <c r="M93" s="29"/>
      <c r="N93" s="29"/>
      <c r="O93" s="29"/>
      <c r="P93" s="29"/>
    </row>
    <row r="94" spans="1:16" ht="12.75">
      <c r="A94" s="7" t="s">
        <v>21</v>
      </c>
      <c r="B94" s="47">
        <v>951</v>
      </c>
      <c r="C94" s="2" t="s">
        <v>16</v>
      </c>
      <c r="D94" s="2" t="s">
        <v>39</v>
      </c>
      <c r="E94" s="2" t="s">
        <v>20</v>
      </c>
      <c r="F94" s="2" t="s">
        <v>77</v>
      </c>
      <c r="G94" s="75">
        <f t="shared" si="0"/>
        <v>-6.399999999999999</v>
      </c>
      <c r="H94" s="5" t="s">
        <v>159</v>
      </c>
      <c r="I94" s="85">
        <f>1!F87</f>
        <v>56.6</v>
      </c>
      <c r="J94" s="30"/>
      <c r="K94" s="30"/>
      <c r="L94" s="30"/>
      <c r="M94" s="30"/>
      <c r="N94" s="30"/>
      <c r="O94" s="30"/>
      <c r="P94" s="30"/>
    </row>
    <row r="95" spans="1:16" ht="12.75" hidden="1">
      <c r="A95" s="10" t="s">
        <v>40</v>
      </c>
      <c r="B95" s="45">
        <v>951</v>
      </c>
      <c r="C95" s="3" t="s">
        <v>16</v>
      </c>
      <c r="D95" s="3" t="s">
        <v>39</v>
      </c>
      <c r="E95" s="3" t="s">
        <v>41</v>
      </c>
      <c r="F95" s="2"/>
      <c r="G95" s="75"/>
      <c r="H95" s="75">
        <v>0</v>
      </c>
      <c r="I95" s="85">
        <f>I96</f>
        <v>0</v>
      </c>
      <c r="J95" s="30"/>
      <c r="K95" s="30"/>
      <c r="L95" s="30"/>
      <c r="M95" s="30"/>
      <c r="N95" s="30"/>
      <c r="O95" s="30"/>
      <c r="P95" s="30"/>
    </row>
    <row r="96" spans="1:16" ht="38.25" hidden="1">
      <c r="A96" s="10" t="s">
        <v>214</v>
      </c>
      <c r="B96" s="45">
        <v>951</v>
      </c>
      <c r="C96" s="3" t="s">
        <v>16</v>
      </c>
      <c r="D96" s="3" t="s">
        <v>39</v>
      </c>
      <c r="E96" s="14" t="s">
        <v>121</v>
      </c>
      <c r="F96" s="2"/>
      <c r="G96" s="75"/>
      <c r="H96" s="75">
        <v>0</v>
      </c>
      <c r="I96" s="85">
        <f>I98</f>
        <v>0</v>
      </c>
      <c r="J96" s="30"/>
      <c r="K96" s="30"/>
      <c r="L96" s="30"/>
      <c r="M96" s="30"/>
      <c r="N96" s="30"/>
      <c r="O96" s="30"/>
      <c r="P96" s="30"/>
    </row>
    <row r="97" spans="1:16" ht="12.75" hidden="1">
      <c r="A97" s="10" t="s">
        <v>126</v>
      </c>
      <c r="B97" s="45">
        <v>951</v>
      </c>
      <c r="C97" s="3" t="s">
        <v>16</v>
      </c>
      <c r="D97" s="3" t="s">
        <v>39</v>
      </c>
      <c r="E97" s="3" t="s">
        <v>125</v>
      </c>
      <c r="F97" s="3"/>
      <c r="G97" s="74"/>
      <c r="H97" s="74">
        <v>0</v>
      </c>
      <c r="I97" s="85">
        <f>I98</f>
        <v>0</v>
      </c>
      <c r="J97" s="30"/>
      <c r="K97" s="30"/>
      <c r="L97" s="30"/>
      <c r="M97" s="30"/>
      <c r="N97" s="30"/>
      <c r="O97" s="30"/>
      <c r="P97" s="30"/>
    </row>
    <row r="98" spans="1:16" ht="25.5" hidden="1">
      <c r="A98" s="10" t="s">
        <v>136</v>
      </c>
      <c r="B98" s="45">
        <v>951</v>
      </c>
      <c r="C98" s="3" t="s">
        <v>16</v>
      </c>
      <c r="D98" s="3" t="s">
        <v>39</v>
      </c>
      <c r="E98" s="3" t="s">
        <v>125</v>
      </c>
      <c r="F98" s="3" t="s">
        <v>78</v>
      </c>
      <c r="G98" s="74"/>
      <c r="H98" s="74">
        <v>0</v>
      </c>
      <c r="I98" s="85">
        <f>I99</f>
        <v>0</v>
      </c>
      <c r="J98" s="30"/>
      <c r="K98" s="30"/>
      <c r="L98" s="30"/>
      <c r="M98" s="30"/>
      <c r="N98" s="30"/>
      <c r="O98" s="30"/>
      <c r="P98" s="30"/>
    </row>
    <row r="99" spans="1:16" ht="25.5" hidden="1">
      <c r="A99" s="10" t="s">
        <v>138</v>
      </c>
      <c r="B99" s="45">
        <v>951</v>
      </c>
      <c r="C99" s="3" t="s">
        <v>16</v>
      </c>
      <c r="D99" s="3" t="s">
        <v>39</v>
      </c>
      <c r="E99" s="3" t="s">
        <v>125</v>
      </c>
      <c r="F99" s="3" t="s">
        <v>79</v>
      </c>
      <c r="G99" s="74"/>
      <c r="H99" s="74">
        <v>0</v>
      </c>
      <c r="I99" s="85">
        <f>I100</f>
        <v>0</v>
      </c>
      <c r="J99" s="30"/>
      <c r="K99" s="30"/>
      <c r="L99" s="30"/>
      <c r="M99" s="30"/>
      <c r="N99" s="30"/>
      <c r="O99" s="30"/>
      <c r="P99" s="30"/>
    </row>
    <row r="100" spans="1:16" ht="25.5" hidden="1">
      <c r="A100" s="7" t="s">
        <v>137</v>
      </c>
      <c r="B100" s="47">
        <v>951</v>
      </c>
      <c r="C100" s="3" t="s">
        <v>16</v>
      </c>
      <c r="D100" s="3" t="s">
        <v>39</v>
      </c>
      <c r="E100" s="2" t="s">
        <v>125</v>
      </c>
      <c r="F100" s="2" t="s">
        <v>81</v>
      </c>
      <c r="G100" s="75"/>
      <c r="H100" s="75">
        <v>0</v>
      </c>
      <c r="I100" s="85">
        <v>0</v>
      </c>
      <c r="J100" s="30"/>
      <c r="K100" s="30"/>
      <c r="L100" s="30"/>
      <c r="M100" s="30"/>
      <c r="N100" s="30"/>
      <c r="O100" s="30"/>
      <c r="P100" s="30"/>
    </row>
    <row r="101" spans="1:16" ht="12.75">
      <c r="A101" s="10" t="s">
        <v>43</v>
      </c>
      <c r="B101" s="45">
        <v>951</v>
      </c>
      <c r="C101" s="3" t="s">
        <v>22</v>
      </c>
      <c r="D101" s="3" t="s">
        <v>9</v>
      </c>
      <c r="E101" s="3" t="s">
        <v>9</v>
      </c>
      <c r="F101" s="3" t="s">
        <v>9</v>
      </c>
      <c r="G101" s="74">
        <f>-452.8+I101</f>
        <v>-129.10000000000002</v>
      </c>
      <c r="H101" s="74">
        <v>-129.1</v>
      </c>
      <c r="I101" s="84">
        <f>I102</f>
        <v>323.7</v>
      </c>
      <c r="J101" s="30"/>
      <c r="K101" s="30"/>
      <c r="L101" s="30"/>
      <c r="M101" s="30"/>
      <c r="N101" s="30"/>
      <c r="O101" s="30"/>
      <c r="P101" s="30"/>
    </row>
    <row r="102" spans="1:16" ht="13.5" customHeight="1">
      <c r="A102" s="28" t="str">
        <f>1!A95</f>
        <v>Дорожное хозяйство (дорожные фонды)</v>
      </c>
      <c r="B102" s="45">
        <v>951</v>
      </c>
      <c r="C102" s="3" t="s">
        <v>22</v>
      </c>
      <c r="D102" s="3" t="s">
        <v>39</v>
      </c>
      <c r="E102" s="3"/>
      <c r="F102" s="3"/>
      <c r="G102" s="74">
        <f>-452.8+I102</f>
        <v>-129.10000000000002</v>
      </c>
      <c r="H102" s="74">
        <v>-129.1</v>
      </c>
      <c r="I102" s="84">
        <f>I109+I103</f>
        <v>323.7</v>
      </c>
      <c r="J102" s="30"/>
      <c r="K102" s="30"/>
      <c r="L102" s="30"/>
      <c r="M102" s="30"/>
      <c r="N102" s="30"/>
      <c r="O102" s="30"/>
      <c r="P102" s="30"/>
    </row>
    <row r="103" spans="1:16" ht="15" customHeight="1">
      <c r="A103" s="28" t="str">
        <f>1!A96</f>
        <v>Региональные целевые программы</v>
      </c>
      <c r="B103" s="45">
        <v>951</v>
      </c>
      <c r="C103" s="3" t="s">
        <v>22</v>
      </c>
      <c r="D103" s="3" t="s">
        <v>39</v>
      </c>
      <c r="E103" s="3" t="s">
        <v>50</v>
      </c>
      <c r="F103" s="3"/>
      <c r="G103" s="74">
        <f>-87.1+I103</f>
        <v>236.6</v>
      </c>
      <c r="H103" s="6" t="s">
        <v>188</v>
      </c>
      <c r="I103" s="84">
        <f>I104</f>
        <v>323.7</v>
      </c>
      <c r="J103" s="30"/>
      <c r="K103" s="30"/>
      <c r="L103" s="30"/>
      <c r="M103" s="30"/>
      <c r="N103" s="30"/>
      <c r="O103" s="30"/>
      <c r="P103" s="30"/>
    </row>
    <row r="104" spans="1:16" s="27" customFormat="1" ht="39.75" customHeight="1">
      <c r="A104" s="28" t="str">
        <f>1!A97</f>
        <v>Областная долгосрочная целевая программа «Развитие сети автомобильных дорог общего пользования в Ростовской области на 2010-2014 годы»</v>
      </c>
      <c r="B104" s="45">
        <v>951</v>
      </c>
      <c r="C104" s="3" t="s">
        <v>22</v>
      </c>
      <c r="D104" s="3" t="s">
        <v>39</v>
      </c>
      <c r="E104" s="3" t="s">
        <v>54</v>
      </c>
      <c r="F104" s="3"/>
      <c r="G104" s="74">
        <f>-87.1+I104</f>
        <v>236.6</v>
      </c>
      <c r="H104" s="6" t="s">
        <v>188</v>
      </c>
      <c r="I104" s="84">
        <f>I105</f>
        <v>323.7</v>
      </c>
      <c r="J104" s="29"/>
      <c r="K104" s="29"/>
      <c r="L104" s="29"/>
      <c r="M104" s="29"/>
      <c r="N104" s="29"/>
      <c r="O104" s="29"/>
      <c r="P104" s="29"/>
    </row>
    <row r="105" spans="1:16" s="27" customFormat="1" ht="25.5">
      <c r="A105" s="10" t="s">
        <v>136</v>
      </c>
      <c r="B105" s="45">
        <v>951</v>
      </c>
      <c r="C105" s="3" t="s">
        <v>22</v>
      </c>
      <c r="D105" s="3" t="s">
        <v>39</v>
      </c>
      <c r="E105" s="3" t="s">
        <v>54</v>
      </c>
      <c r="F105" s="3" t="s">
        <v>78</v>
      </c>
      <c r="G105" s="74">
        <f>-87.1+I105</f>
        <v>236.6</v>
      </c>
      <c r="H105" s="6" t="s">
        <v>188</v>
      </c>
      <c r="I105" s="84">
        <f>I106</f>
        <v>323.7</v>
      </c>
      <c r="J105" s="29"/>
      <c r="K105" s="29"/>
      <c r="L105" s="29"/>
      <c r="M105" s="29"/>
      <c r="N105" s="29"/>
      <c r="O105" s="29"/>
      <c r="P105" s="29"/>
    </row>
    <row r="106" spans="1:16" s="27" customFormat="1" ht="25.5">
      <c r="A106" s="10" t="s">
        <v>138</v>
      </c>
      <c r="B106" s="45">
        <v>951</v>
      </c>
      <c r="C106" s="3" t="s">
        <v>22</v>
      </c>
      <c r="D106" s="3" t="s">
        <v>39</v>
      </c>
      <c r="E106" s="3" t="s">
        <v>54</v>
      </c>
      <c r="F106" s="3" t="s">
        <v>79</v>
      </c>
      <c r="G106" s="74">
        <f>-87.1+I106</f>
        <v>236.6</v>
      </c>
      <c r="H106" s="6" t="s">
        <v>188</v>
      </c>
      <c r="I106" s="84">
        <f>I107+I108</f>
        <v>323.7</v>
      </c>
      <c r="J106" s="29"/>
      <c r="K106" s="29"/>
      <c r="L106" s="29"/>
      <c r="M106" s="29"/>
      <c r="N106" s="29"/>
      <c r="O106" s="29"/>
      <c r="P106" s="29"/>
    </row>
    <row r="107" spans="1:16" ht="25.5" hidden="1">
      <c r="A107" s="7" t="s">
        <v>139</v>
      </c>
      <c r="B107" s="47">
        <v>951</v>
      </c>
      <c r="C107" s="2" t="s">
        <v>22</v>
      </c>
      <c r="D107" s="2" t="s">
        <v>39</v>
      </c>
      <c r="E107" s="2" t="s">
        <v>54</v>
      </c>
      <c r="F107" s="2" t="s">
        <v>109</v>
      </c>
      <c r="G107" s="75">
        <f>0+I107</f>
        <v>0</v>
      </c>
      <c r="H107" s="75">
        <v>0</v>
      </c>
      <c r="I107" s="85">
        <v>0</v>
      </c>
      <c r="J107" s="30"/>
      <c r="K107" s="30"/>
      <c r="L107" s="30"/>
      <c r="M107" s="30"/>
      <c r="N107" s="30"/>
      <c r="O107" s="30"/>
      <c r="P107" s="30"/>
    </row>
    <row r="108" spans="1:16" ht="25.5">
      <c r="A108" s="7" t="s">
        <v>137</v>
      </c>
      <c r="B108" s="47">
        <v>951</v>
      </c>
      <c r="C108" s="2" t="s">
        <v>22</v>
      </c>
      <c r="D108" s="2" t="s">
        <v>39</v>
      </c>
      <c r="E108" s="2" t="s">
        <v>54</v>
      </c>
      <c r="F108" s="2" t="s">
        <v>81</v>
      </c>
      <c r="G108" s="75">
        <f>-87.1+I108</f>
        <v>236.6</v>
      </c>
      <c r="H108" s="5" t="s">
        <v>188</v>
      </c>
      <c r="I108" s="85">
        <v>323.7</v>
      </c>
      <c r="J108" s="30"/>
      <c r="K108" s="30"/>
      <c r="L108" s="30"/>
      <c r="M108" s="30"/>
      <c r="N108" s="30"/>
      <c r="O108" s="30"/>
      <c r="P108" s="30"/>
    </row>
    <row r="109" spans="1:16" ht="15" customHeight="1">
      <c r="A109" s="10" t="s">
        <v>40</v>
      </c>
      <c r="B109" s="45">
        <v>951</v>
      </c>
      <c r="C109" s="3" t="s">
        <v>22</v>
      </c>
      <c r="D109" s="3" t="s">
        <v>39</v>
      </c>
      <c r="E109" s="3" t="s">
        <v>41</v>
      </c>
      <c r="F109" s="3"/>
      <c r="G109" s="74">
        <f>-365.7+I109</f>
        <v>-365.7</v>
      </c>
      <c r="H109" s="74">
        <v>-365.7</v>
      </c>
      <c r="I109" s="84">
        <f>I110</f>
        <v>0</v>
      </c>
      <c r="J109" s="30"/>
      <c r="K109" s="30"/>
      <c r="L109" s="30"/>
      <c r="M109" s="30"/>
      <c r="N109" s="30"/>
      <c r="O109" s="30"/>
      <c r="P109" s="30"/>
    </row>
    <row r="110" spans="1:16" s="27" customFormat="1" ht="28.5" customHeight="1">
      <c r="A110" s="34" t="s">
        <v>213</v>
      </c>
      <c r="B110" s="45">
        <v>951</v>
      </c>
      <c r="C110" s="3" t="s">
        <v>22</v>
      </c>
      <c r="D110" s="3" t="s">
        <v>39</v>
      </c>
      <c r="E110" s="3" t="s">
        <v>57</v>
      </c>
      <c r="F110" s="3"/>
      <c r="G110" s="74">
        <f>-365.7+I110</f>
        <v>-365.7</v>
      </c>
      <c r="H110" s="74">
        <v>-365.7</v>
      </c>
      <c r="I110" s="84">
        <f>I111</f>
        <v>0</v>
      </c>
      <c r="J110" s="29"/>
      <c r="K110" s="29"/>
      <c r="L110" s="29"/>
      <c r="M110" s="29"/>
      <c r="N110" s="29"/>
      <c r="O110" s="29"/>
      <c r="P110" s="29"/>
    </row>
    <row r="111" spans="1:16" s="27" customFormat="1" ht="28.5" customHeight="1">
      <c r="A111" s="10" t="s">
        <v>136</v>
      </c>
      <c r="B111" s="45">
        <v>951</v>
      </c>
      <c r="C111" s="3" t="s">
        <v>22</v>
      </c>
      <c r="D111" s="3" t="s">
        <v>39</v>
      </c>
      <c r="E111" s="3" t="s">
        <v>57</v>
      </c>
      <c r="F111" s="3" t="s">
        <v>78</v>
      </c>
      <c r="G111" s="74">
        <f>-365.7+I111</f>
        <v>-365.7</v>
      </c>
      <c r="H111" s="74">
        <v>-365.7</v>
      </c>
      <c r="I111" s="84">
        <f>I112</f>
        <v>0</v>
      </c>
      <c r="J111" s="29"/>
      <c r="K111" s="29"/>
      <c r="L111" s="29"/>
      <c r="M111" s="29"/>
      <c r="N111" s="29"/>
      <c r="O111" s="29"/>
      <c r="P111" s="29"/>
    </row>
    <row r="112" spans="1:16" s="27" customFormat="1" ht="25.5">
      <c r="A112" s="10" t="s">
        <v>138</v>
      </c>
      <c r="B112" s="45">
        <v>951</v>
      </c>
      <c r="C112" s="3" t="s">
        <v>22</v>
      </c>
      <c r="D112" s="3" t="s">
        <v>39</v>
      </c>
      <c r="E112" s="3" t="s">
        <v>57</v>
      </c>
      <c r="F112" s="3" t="s">
        <v>79</v>
      </c>
      <c r="G112" s="74">
        <f>-365.7+I112</f>
        <v>-365.7</v>
      </c>
      <c r="H112" s="74">
        <v>-365.7</v>
      </c>
      <c r="I112" s="84">
        <f>I113</f>
        <v>0</v>
      </c>
      <c r="J112" s="29"/>
      <c r="K112" s="29"/>
      <c r="L112" s="29"/>
      <c r="M112" s="29"/>
      <c r="N112" s="29"/>
      <c r="O112" s="29"/>
      <c r="P112" s="29"/>
    </row>
    <row r="113" spans="1:16" ht="25.5">
      <c r="A113" s="7" t="s">
        <v>137</v>
      </c>
      <c r="B113" s="47">
        <v>951</v>
      </c>
      <c r="C113" s="2" t="s">
        <v>22</v>
      </c>
      <c r="D113" s="2" t="s">
        <v>39</v>
      </c>
      <c r="E113" s="2" t="s">
        <v>57</v>
      </c>
      <c r="F113" s="2" t="s">
        <v>81</v>
      </c>
      <c r="G113" s="75">
        <f>-365.7+I113</f>
        <v>-365.7</v>
      </c>
      <c r="H113" s="75">
        <v>-365.7</v>
      </c>
      <c r="I113" s="85">
        <f>1!F105</f>
        <v>0</v>
      </c>
      <c r="J113" s="30"/>
      <c r="K113" s="30"/>
      <c r="L113" s="30"/>
      <c r="M113" s="30"/>
      <c r="N113" s="30"/>
      <c r="O113" s="30"/>
      <c r="P113" s="30"/>
    </row>
    <row r="114" spans="1:16" ht="13.5" customHeight="1">
      <c r="A114" s="10" t="s">
        <v>45</v>
      </c>
      <c r="B114" s="45">
        <v>951</v>
      </c>
      <c r="C114" s="3" t="s">
        <v>46</v>
      </c>
      <c r="D114" s="3" t="s">
        <v>9</v>
      </c>
      <c r="E114" s="3" t="s">
        <v>9</v>
      </c>
      <c r="F114" s="3" t="s">
        <v>9</v>
      </c>
      <c r="G114" s="74">
        <f>-2922.7+I114</f>
        <v>-2084.3999999999996</v>
      </c>
      <c r="H114" s="74">
        <v>-2084.4</v>
      </c>
      <c r="I114" s="84">
        <f>I141+I115+I121</f>
        <v>838.3000000000002</v>
      </c>
      <c r="P114" s="30"/>
    </row>
    <row r="115" spans="1:16" ht="13.5" customHeight="1" hidden="1">
      <c r="A115" s="83" t="s">
        <v>47</v>
      </c>
      <c r="B115" s="45">
        <v>951</v>
      </c>
      <c r="C115" s="3" t="s">
        <v>48</v>
      </c>
      <c r="D115" s="3" t="s">
        <v>12</v>
      </c>
      <c r="E115" s="3"/>
      <c r="F115" s="3"/>
      <c r="G115" s="50"/>
      <c r="H115" s="50"/>
      <c r="I115" s="84">
        <f>I116</f>
        <v>0</v>
      </c>
      <c r="P115" s="30"/>
    </row>
    <row r="116" spans="1:16" s="27" customFormat="1" ht="13.5" customHeight="1" hidden="1">
      <c r="A116" s="83" t="s">
        <v>17</v>
      </c>
      <c r="B116" s="45">
        <v>951</v>
      </c>
      <c r="C116" s="3" t="s">
        <v>48</v>
      </c>
      <c r="D116" s="3" t="s">
        <v>12</v>
      </c>
      <c r="E116" s="3" t="s">
        <v>18</v>
      </c>
      <c r="F116" s="3"/>
      <c r="G116" s="74"/>
      <c r="H116" s="74"/>
      <c r="I116" s="84">
        <f>I117</f>
        <v>0</v>
      </c>
      <c r="P116" s="29"/>
    </row>
    <row r="117" spans="1:16" s="27" customFormat="1" ht="40.5" customHeight="1" hidden="1">
      <c r="A117" s="10" t="s">
        <v>44</v>
      </c>
      <c r="B117" s="45">
        <v>951</v>
      </c>
      <c r="C117" s="3" t="s">
        <v>48</v>
      </c>
      <c r="D117" s="3" t="s">
        <v>12</v>
      </c>
      <c r="E117" s="3" t="s">
        <v>103</v>
      </c>
      <c r="F117" s="3"/>
      <c r="G117" s="74"/>
      <c r="H117" s="74"/>
      <c r="I117" s="84">
        <f>I118</f>
        <v>0</v>
      </c>
      <c r="P117" s="29"/>
    </row>
    <row r="118" spans="1:16" s="27" customFormat="1" ht="28.5" customHeight="1" hidden="1">
      <c r="A118" s="10" t="s">
        <v>105</v>
      </c>
      <c r="B118" s="45">
        <v>951</v>
      </c>
      <c r="C118" s="3" t="s">
        <v>48</v>
      </c>
      <c r="D118" s="3" t="s">
        <v>12</v>
      </c>
      <c r="E118" s="3" t="s">
        <v>104</v>
      </c>
      <c r="F118" s="3"/>
      <c r="G118" s="74"/>
      <c r="H118" s="74"/>
      <c r="I118" s="84">
        <f>I119</f>
        <v>0</v>
      </c>
      <c r="P118" s="29"/>
    </row>
    <row r="119" spans="1:16" s="27" customFormat="1" ht="13.5" customHeight="1" hidden="1">
      <c r="A119" s="10" t="s">
        <v>55</v>
      </c>
      <c r="B119" s="45">
        <v>951</v>
      </c>
      <c r="C119" s="3" t="s">
        <v>48</v>
      </c>
      <c r="D119" s="3" t="s">
        <v>12</v>
      </c>
      <c r="E119" s="3" t="s">
        <v>104</v>
      </c>
      <c r="F119" s="3" t="s">
        <v>110</v>
      </c>
      <c r="G119" s="74"/>
      <c r="H119" s="74"/>
      <c r="I119" s="84">
        <f>I120</f>
        <v>0</v>
      </c>
      <c r="P119" s="29"/>
    </row>
    <row r="120" spans="1:16" ht="15" customHeight="1" hidden="1">
      <c r="A120" s="7" t="s">
        <v>112</v>
      </c>
      <c r="B120" s="47">
        <v>951</v>
      </c>
      <c r="C120" s="2" t="s">
        <v>48</v>
      </c>
      <c r="D120" s="2" t="s">
        <v>12</v>
      </c>
      <c r="E120" s="2" t="s">
        <v>104</v>
      </c>
      <c r="F120" s="2" t="s">
        <v>111</v>
      </c>
      <c r="G120" s="75"/>
      <c r="H120" s="75"/>
      <c r="I120" s="85">
        <v>0</v>
      </c>
      <c r="P120" s="30"/>
    </row>
    <row r="121" spans="1:16" ht="13.5" customHeight="1">
      <c r="A121" s="28" t="s">
        <v>51</v>
      </c>
      <c r="B121" s="3" t="s">
        <v>66</v>
      </c>
      <c r="C121" s="3" t="s">
        <v>48</v>
      </c>
      <c r="D121" s="3" t="s">
        <v>10</v>
      </c>
      <c r="E121" s="3"/>
      <c r="F121" s="3"/>
      <c r="G121" s="74">
        <f>-2383.2+I121</f>
        <v>-2146.8999999999996</v>
      </c>
      <c r="H121" s="74">
        <v>-2146.9</v>
      </c>
      <c r="I121" s="84">
        <f>I127</f>
        <v>236.3</v>
      </c>
      <c r="P121" s="30"/>
    </row>
    <row r="122" spans="1:16" ht="13.5" customHeight="1">
      <c r="A122" s="28" t="s">
        <v>49</v>
      </c>
      <c r="B122" s="3" t="s">
        <v>66</v>
      </c>
      <c r="C122" s="3" t="s">
        <v>48</v>
      </c>
      <c r="D122" s="3" t="s">
        <v>10</v>
      </c>
      <c r="E122" s="3" t="s">
        <v>50</v>
      </c>
      <c r="F122" s="6"/>
      <c r="G122" s="74">
        <f>-2325.6+I122</f>
        <v>-2325.6</v>
      </c>
      <c r="H122" s="74">
        <v>-2325.6</v>
      </c>
      <c r="I122" s="84">
        <v>0</v>
      </c>
      <c r="P122" s="30"/>
    </row>
    <row r="123" spans="1:16" ht="40.5" customHeight="1">
      <c r="A123" s="28" t="s">
        <v>142</v>
      </c>
      <c r="B123" s="3" t="s">
        <v>66</v>
      </c>
      <c r="C123" s="3" t="s">
        <v>48</v>
      </c>
      <c r="D123" s="3" t="s">
        <v>10</v>
      </c>
      <c r="E123" s="3" t="s">
        <v>143</v>
      </c>
      <c r="F123" s="6"/>
      <c r="G123" s="74">
        <f>-2325.6+I123</f>
        <v>-2325.6</v>
      </c>
      <c r="H123" s="74">
        <v>-2325.6</v>
      </c>
      <c r="I123" s="84">
        <v>0</v>
      </c>
      <c r="P123" s="30"/>
    </row>
    <row r="124" spans="1:16" ht="27" customHeight="1">
      <c r="A124" s="10" t="s">
        <v>136</v>
      </c>
      <c r="B124" s="3" t="s">
        <v>66</v>
      </c>
      <c r="C124" s="3" t="s">
        <v>48</v>
      </c>
      <c r="D124" s="3" t="s">
        <v>10</v>
      </c>
      <c r="E124" s="3" t="s">
        <v>143</v>
      </c>
      <c r="F124" s="6" t="s">
        <v>78</v>
      </c>
      <c r="G124" s="74">
        <f>-2325.6+I124</f>
        <v>-2325.6</v>
      </c>
      <c r="H124" s="74">
        <v>-2325.6</v>
      </c>
      <c r="I124" s="84">
        <v>0</v>
      </c>
      <c r="P124" s="30"/>
    </row>
    <row r="125" spans="1:16" ht="28.5" customHeight="1">
      <c r="A125" s="10" t="s">
        <v>138</v>
      </c>
      <c r="B125" s="3" t="s">
        <v>66</v>
      </c>
      <c r="C125" s="3" t="s">
        <v>48</v>
      </c>
      <c r="D125" s="3" t="s">
        <v>10</v>
      </c>
      <c r="E125" s="3" t="s">
        <v>143</v>
      </c>
      <c r="F125" s="6" t="s">
        <v>79</v>
      </c>
      <c r="G125" s="74">
        <f>-2325.6+I125</f>
        <v>-2325.6</v>
      </c>
      <c r="H125" s="74">
        <v>-2325.6</v>
      </c>
      <c r="I125" s="84">
        <v>0</v>
      </c>
      <c r="P125" s="30"/>
    </row>
    <row r="126" spans="1:16" ht="30.75" customHeight="1">
      <c r="A126" s="7" t="s">
        <v>139</v>
      </c>
      <c r="B126" s="2" t="s">
        <v>66</v>
      </c>
      <c r="C126" s="2" t="s">
        <v>48</v>
      </c>
      <c r="D126" s="2" t="s">
        <v>10</v>
      </c>
      <c r="E126" s="2" t="s">
        <v>143</v>
      </c>
      <c r="F126" s="5" t="s">
        <v>109</v>
      </c>
      <c r="G126" s="75">
        <f>-2325.6+I126</f>
        <v>-2325.6</v>
      </c>
      <c r="H126" s="75">
        <v>-2325.6</v>
      </c>
      <c r="I126" s="85">
        <v>0</v>
      </c>
      <c r="P126" s="30"/>
    </row>
    <row r="127" spans="1:16" ht="13.5" customHeight="1">
      <c r="A127" s="10" t="s">
        <v>40</v>
      </c>
      <c r="B127" s="3" t="s">
        <v>66</v>
      </c>
      <c r="C127" s="3" t="s">
        <v>48</v>
      </c>
      <c r="D127" s="3" t="s">
        <v>10</v>
      </c>
      <c r="E127" s="3" t="s">
        <v>41</v>
      </c>
      <c r="F127" s="3"/>
      <c r="G127" s="74">
        <f>-57.6+I127</f>
        <v>178.70000000000002</v>
      </c>
      <c r="H127" s="6" t="s">
        <v>259</v>
      </c>
      <c r="I127" s="84">
        <f>I128+I132</f>
        <v>236.3</v>
      </c>
      <c r="P127" s="30"/>
    </row>
    <row r="128" spans="1:16" ht="32.25" customHeight="1">
      <c r="A128" s="46" t="s">
        <v>233</v>
      </c>
      <c r="B128" s="3" t="s">
        <v>66</v>
      </c>
      <c r="C128" s="3" t="s">
        <v>48</v>
      </c>
      <c r="D128" s="3" t="s">
        <v>10</v>
      </c>
      <c r="E128" s="3" t="s">
        <v>234</v>
      </c>
      <c r="F128" s="3"/>
      <c r="G128" s="74">
        <f>0+I128</f>
        <v>183.3</v>
      </c>
      <c r="H128" s="6" t="s">
        <v>244</v>
      </c>
      <c r="I128" s="84">
        <f>I129</f>
        <v>183.3</v>
      </c>
      <c r="P128" s="30"/>
    </row>
    <row r="129" spans="1:16" ht="26.25" customHeight="1">
      <c r="A129" s="8" t="s">
        <v>136</v>
      </c>
      <c r="B129" s="3" t="s">
        <v>66</v>
      </c>
      <c r="C129" s="3" t="s">
        <v>48</v>
      </c>
      <c r="D129" s="3" t="s">
        <v>10</v>
      </c>
      <c r="E129" s="3" t="s">
        <v>234</v>
      </c>
      <c r="F129" s="3" t="s">
        <v>78</v>
      </c>
      <c r="G129" s="74">
        <f>0+I129</f>
        <v>183.3</v>
      </c>
      <c r="H129" s="6" t="s">
        <v>244</v>
      </c>
      <c r="I129" s="84">
        <f>I130</f>
        <v>183.3</v>
      </c>
      <c r="P129" s="30"/>
    </row>
    <row r="130" spans="1:16" ht="30" customHeight="1">
      <c r="A130" s="8" t="s">
        <v>138</v>
      </c>
      <c r="B130" s="3" t="s">
        <v>66</v>
      </c>
      <c r="C130" s="3" t="s">
        <v>48</v>
      </c>
      <c r="D130" s="3" t="s">
        <v>10</v>
      </c>
      <c r="E130" s="3" t="s">
        <v>234</v>
      </c>
      <c r="F130" s="3" t="s">
        <v>79</v>
      </c>
      <c r="G130" s="74">
        <f>0+I130</f>
        <v>183.3</v>
      </c>
      <c r="H130" s="6" t="s">
        <v>244</v>
      </c>
      <c r="I130" s="84">
        <f>I131</f>
        <v>183.3</v>
      </c>
      <c r="P130" s="30"/>
    </row>
    <row r="131" spans="1:16" ht="28.5" customHeight="1">
      <c r="A131" s="1" t="s">
        <v>137</v>
      </c>
      <c r="B131" s="2" t="s">
        <v>66</v>
      </c>
      <c r="C131" s="2" t="s">
        <v>48</v>
      </c>
      <c r="D131" s="2" t="s">
        <v>10</v>
      </c>
      <c r="E131" s="2" t="s">
        <v>234</v>
      </c>
      <c r="F131" s="2" t="s">
        <v>81</v>
      </c>
      <c r="G131" s="75">
        <f>0+I131</f>
        <v>183.3</v>
      </c>
      <c r="H131" s="5" t="s">
        <v>244</v>
      </c>
      <c r="I131" s="85">
        <f>1!F118</f>
        <v>183.3</v>
      </c>
      <c r="P131" s="30"/>
    </row>
    <row r="132" spans="1:16" s="27" customFormat="1" ht="44.25" customHeight="1">
      <c r="A132" s="34" t="s">
        <v>217</v>
      </c>
      <c r="B132" s="3" t="s">
        <v>66</v>
      </c>
      <c r="C132" s="3" t="s">
        <v>48</v>
      </c>
      <c r="D132" s="3" t="s">
        <v>10</v>
      </c>
      <c r="E132" s="3" t="s">
        <v>42</v>
      </c>
      <c r="F132" s="3"/>
      <c r="G132" s="74">
        <f>-57.6+I132</f>
        <v>-4.600000000000001</v>
      </c>
      <c r="H132" s="6" t="s">
        <v>258</v>
      </c>
      <c r="I132" s="84">
        <f>I133+I137</f>
        <v>53</v>
      </c>
      <c r="P132" s="29"/>
    </row>
    <row r="133" spans="1:16" s="27" customFormat="1" ht="27.75" customHeight="1">
      <c r="A133" s="10" t="s">
        <v>136</v>
      </c>
      <c r="B133" s="3" t="s">
        <v>66</v>
      </c>
      <c r="C133" s="3" t="s">
        <v>48</v>
      </c>
      <c r="D133" s="3" t="s">
        <v>10</v>
      </c>
      <c r="E133" s="3" t="s">
        <v>42</v>
      </c>
      <c r="F133" s="3" t="s">
        <v>78</v>
      </c>
      <c r="G133" s="74">
        <f>-57.6+I133</f>
        <v>-7.100000000000001</v>
      </c>
      <c r="H133" s="6" t="s">
        <v>257</v>
      </c>
      <c r="I133" s="84">
        <f>I134</f>
        <v>50.5</v>
      </c>
      <c r="P133" s="29"/>
    </row>
    <row r="134" spans="1:16" s="27" customFormat="1" ht="27" customHeight="1">
      <c r="A134" s="10" t="s">
        <v>138</v>
      </c>
      <c r="B134" s="3" t="s">
        <v>66</v>
      </c>
      <c r="C134" s="3" t="s">
        <v>48</v>
      </c>
      <c r="D134" s="3" t="s">
        <v>10</v>
      </c>
      <c r="E134" s="3" t="s">
        <v>42</v>
      </c>
      <c r="F134" s="3" t="s">
        <v>79</v>
      </c>
      <c r="G134" s="74">
        <f>-57.6+I134</f>
        <v>-7.100000000000001</v>
      </c>
      <c r="H134" s="6" t="s">
        <v>257</v>
      </c>
      <c r="I134" s="84">
        <f>I136+I135</f>
        <v>50.5</v>
      </c>
      <c r="P134" s="29"/>
    </row>
    <row r="135" spans="1:16" s="27" customFormat="1" ht="27" customHeight="1" hidden="1">
      <c r="A135" s="7" t="s">
        <v>139</v>
      </c>
      <c r="B135" s="2" t="s">
        <v>66</v>
      </c>
      <c r="C135" s="2" t="s">
        <v>48</v>
      </c>
      <c r="D135" s="2" t="s">
        <v>10</v>
      </c>
      <c r="E135" s="16" t="s">
        <v>42</v>
      </c>
      <c r="F135" s="5" t="s">
        <v>109</v>
      </c>
      <c r="G135" s="75"/>
      <c r="H135" s="75">
        <v>0</v>
      </c>
      <c r="I135" s="84">
        <v>0</v>
      </c>
      <c r="P135" s="29"/>
    </row>
    <row r="136" spans="1:16" ht="32.25" customHeight="1">
      <c r="A136" s="7" t="s">
        <v>137</v>
      </c>
      <c r="B136" s="2" t="s">
        <v>66</v>
      </c>
      <c r="C136" s="2" t="s">
        <v>48</v>
      </c>
      <c r="D136" s="2" t="s">
        <v>10</v>
      </c>
      <c r="E136" s="2" t="s">
        <v>42</v>
      </c>
      <c r="F136" s="2" t="s">
        <v>81</v>
      </c>
      <c r="G136" s="75">
        <f>-57.6+I136</f>
        <v>-7.100000000000001</v>
      </c>
      <c r="H136" s="5" t="s">
        <v>257</v>
      </c>
      <c r="I136" s="157">
        <f>1!F124</f>
        <v>50.5</v>
      </c>
      <c r="P136" s="30"/>
    </row>
    <row r="137" spans="1:16" ht="15" customHeight="1">
      <c r="A137" s="8" t="s">
        <v>86</v>
      </c>
      <c r="B137" s="3" t="s">
        <v>66</v>
      </c>
      <c r="C137" s="3" t="s">
        <v>48</v>
      </c>
      <c r="D137" s="3" t="s">
        <v>10</v>
      </c>
      <c r="E137" s="3" t="s">
        <v>42</v>
      </c>
      <c r="F137" s="3" t="s">
        <v>83</v>
      </c>
      <c r="G137" s="74">
        <f>0+I137</f>
        <v>2.5</v>
      </c>
      <c r="H137" s="6" t="s">
        <v>225</v>
      </c>
      <c r="I137" s="85">
        <f>I138</f>
        <v>2.5</v>
      </c>
      <c r="P137" s="30"/>
    </row>
    <row r="138" spans="1:16" ht="15" customHeight="1">
      <c r="A138" s="8" t="s">
        <v>87</v>
      </c>
      <c r="B138" s="3" t="s">
        <v>66</v>
      </c>
      <c r="C138" s="3" t="s">
        <v>48</v>
      </c>
      <c r="D138" s="3" t="s">
        <v>10</v>
      </c>
      <c r="E138" s="3" t="s">
        <v>42</v>
      </c>
      <c r="F138" s="3" t="s">
        <v>84</v>
      </c>
      <c r="G138" s="74">
        <f>0+I138</f>
        <v>2.5</v>
      </c>
      <c r="H138" s="6" t="s">
        <v>225</v>
      </c>
      <c r="I138" s="85">
        <f>I139</f>
        <v>2.5</v>
      </c>
      <c r="P138" s="30"/>
    </row>
    <row r="139" spans="1:16" ht="15" customHeight="1">
      <c r="A139" s="1" t="s">
        <v>88</v>
      </c>
      <c r="B139" s="2" t="s">
        <v>66</v>
      </c>
      <c r="C139" s="2" t="s">
        <v>48</v>
      </c>
      <c r="D139" s="2" t="s">
        <v>10</v>
      </c>
      <c r="E139" s="16" t="s">
        <v>42</v>
      </c>
      <c r="F139" s="2" t="s">
        <v>85</v>
      </c>
      <c r="G139" s="75">
        <f>0+I139</f>
        <v>2.5</v>
      </c>
      <c r="H139" s="5" t="s">
        <v>225</v>
      </c>
      <c r="I139" s="85">
        <v>2.5</v>
      </c>
      <c r="P139" s="30"/>
    </row>
    <row r="140" spans="1:16" ht="32.25" customHeight="1" hidden="1">
      <c r="A140" s="7"/>
      <c r="B140" s="2"/>
      <c r="C140" s="2"/>
      <c r="D140" s="2"/>
      <c r="E140" s="2"/>
      <c r="F140" s="2"/>
      <c r="G140" s="75"/>
      <c r="H140" s="5" t="s">
        <v>224</v>
      </c>
      <c r="I140" s="85"/>
      <c r="P140" s="30"/>
    </row>
    <row r="141" spans="1:17" ht="15" customHeight="1">
      <c r="A141" s="28" t="s">
        <v>52</v>
      </c>
      <c r="B141" s="3" t="s">
        <v>66</v>
      </c>
      <c r="C141" s="3" t="s">
        <v>48</v>
      </c>
      <c r="D141" s="3" t="s">
        <v>16</v>
      </c>
      <c r="E141" s="3"/>
      <c r="F141" s="3"/>
      <c r="G141" s="74">
        <f>-539.5+I141</f>
        <v>62.500000000000114</v>
      </c>
      <c r="H141" s="6" t="s">
        <v>245</v>
      </c>
      <c r="I141" s="84">
        <f>I142+I145</f>
        <v>602.0000000000001</v>
      </c>
      <c r="J141" s="30"/>
      <c r="K141" s="30"/>
      <c r="L141" s="30"/>
      <c r="M141" s="30"/>
      <c r="N141" s="30"/>
      <c r="O141" s="30"/>
      <c r="P141" s="30"/>
      <c r="Q141" s="27"/>
    </row>
    <row r="142" spans="1:16" ht="10.5" customHeight="1" hidden="1">
      <c r="A142" s="10"/>
      <c r="B142" s="45"/>
      <c r="C142" s="3"/>
      <c r="D142" s="3"/>
      <c r="E142" s="3"/>
      <c r="F142" s="3"/>
      <c r="G142" s="74"/>
      <c r="H142" s="74"/>
      <c r="I142" s="84"/>
      <c r="J142" s="30"/>
      <c r="K142" s="30"/>
      <c r="L142" s="30"/>
      <c r="M142" s="30"/>
      <c r="N142" s="30"/>
      <c r="O142" s="30"/>
      <c r="P142" s="30"/>
    </row>
    <row r="143" spans="1:16" ht="10.5" customHeight="1" hidden="1">
      <c r="A143" s="7"/>
      <c r="B143" s="47"/>
      <c r="C143" s="2"/>
      <c r="D143" s="2"/>
      <c r="E143" s="2"/>
      <c r="F143" s="2"/>
      <c r="G143" s="75"/>
      <c r="H143" s="75"/>
      <c r="I143" s="85"/>
      <c r="J143" s="30"/>
      <c r="K143" s="30"/>
      <c r="L143" s="30"/>
      <c r="M143" s="30"/>
      <c r="N143" s="30"/>
      <c r="O143" s="30"/>
      <c r="P143" s="30"/>
    </row>
    <row r="144" spans="1:16" ht="10.5" customHeight="1" hidden="1">
      <c r="A144" s="7"/>
      <c r="B144" s="47"/>
      <c r="C144" s="2"/>
      <c r="D144" s="2"/>
      <c r="E144" s="2"/>
      <c r="F144" s="2"/>
      <c r="G144" s="75"/>
      <c r="H144" s="75"/>
      <c r="I144" s="85"/>
      <c r="J144" s="30"/>
      <c r="K144" s="30"/>
      <c r="L144" s="30"/>
      <c r="M144" s="30"/>
      <c r="N144" s="30"/>
      <c r="O144" s="30"/>
      <c r="P144" s="30"/>
    </row>
    <row r="145" spans="1:16" ht="15" customHeight="1">
      <c r="A145" s="10" t="s">
        <v>40</v>
      </c>
      <c r="B145" s="45">
        <v>951</v>
      </c>
      <c r="C145" s="3" t="s">
        <v>48</v>
      </c>
      <c r="D145" s="3" t="s">
        <v>16</v>
      </c>
      <c r="E145" s="3" t="s">
        <v>41</v>
      </c>
      <c r="F145" s="3"/>
      <c r="G145" s="74">
        <f>-539.5+I145</f>
        <v>62.500000000000114</v>
      </c>
      <c r="H145" s="6" t="s">
        <v>245</v>
      </c>
      <c r="I145" s="84">
        <f>I146+I150</f>
        <v>602.0000000000001</v>
      </c>
      <c r="J145" s="30"/>
      <c r="K145" s="30"/>
      <c r="L145" s="30"/>
      <c r="M145" s="30"/>
      <c r="N145" s="30"/>
      <c r="O145" s="30"/>
      <c r="P145" s="30"/>
    </row>
    <row r="146" spans="1:16" s="27" customFormat="1" ht="30" customHeight="1">
      <c r="A146" s="34" t="s">
        <v>213</v>
      </c>
      <c r="B146" s="45">
        <v>951</v>
      </c>
      <c r="C146" s="3" t="s">
        <v>48</v>
      </c>
      <c r="D146" s="3" t="s">
        <v>16</v>
      </c>
      <c r="E146" s="3" t="s">
        <v>57</v>
      </c>
      <c r="F146" s="3"/>
      <c r="G146" s="74">
        <f>-232.4+I146</f>
        <v>-76.5</v>
      </c>
      <c r="H146" s="74">
        <v>-76.5</v>
      </c>
      <c r="I146" s="84">
        <f>I147</f>
        <v>155.9</v>
      </c>
      <c r="J146" s="29"/>
      <c r="K146" s="29"/>
      <c r="L146" s="29"/>
      <c r="M146" s="29"/>
      <c r="N146" s="29"/>
      <c r="O146" s="29"/>
      <c r="P146" s="29"/>
    </row>
    <row r="147" spans="1:16" s="27" customFormat="1" ht="27.75" customHeight="1">
      <c r="A147" s="10" t="s">
        <v>136</v>
      </c>
      <c r="B147" s="45">
        <v>951</v>
      </c>
      <c r="C147" s="3" t="s">
        <v>48</v>
      </c>
      <c r="D147" s="3" t="s">
        <v>16</v>
      </c>
      <c r="E147" s="3" t="s">
        <v>57</v>
      </c>
      <c r="F147" s="3" t="s">
        <v>78</v>
      </c>
      <c r="G147" s="74">
        <f>-232.4+I147</f>
        <v>-76.5</v>
      </c>
      <c r="H147" s="74">
        <v>-76.5</v>
      </c>
      <c r="I147" s="84">
        <f>I148</f>
        <v>155.9</v>
      </c>
      <c r="J147" s="29"/>
      <c r="K147" s="29"/>
      <c r="L147" s="29"/>
      <c r="M147" s="29"/>
      <c r="N147" s="29"/>
      <c r="O147" s="29"/>
      <c r="P147" s="29"/>
    </row>
    <row r="148" spans="1:16" s="27" customFormat="1" ht="28.5" customHeight="1">
      <c r="A148" s="10" t="s">
        <v>138</v>
      </c>
      <c r="B148" s="45">
        <v>951</v>
      </c>
      <c r="C148" s="3" t="s">
        <v>48</v>
      </c>
      <c r="D148" s="3" t="s">
        <v>16</v>
      </c>
      <c r="E148" s="3" t="s">
        <v>57</v>
      </c>
      <c r="F148" s="3" t="s">
        <v>79</v>
      </c>
      <c r="G148" s="74">
        <f>-232.4+I148</f>
        <v>-76.5</v>
      </c>
      <c r="H148" s="74">
        <v>-76.5</v>
      </c>
      <c r="I148" s="84">
        <f>I149</f>
        <v>155.9</v>
      </c>
      <c r="J148" s="29"/>
      <c r="K148" s="29"/>
      <c r="L148" s="29"/>
      <c r="M148" s="29"/>
      <c r="N148" s="29"/>
      <c r="O148" s="29"/>
      <c r="P148" s="29"/>
    </row>
    <row r="149" spans="1:16" ht="29.25" customHeight="1">
      <c r="A149" s="7" t="s">
        <v>137</v>
      </c>
      <c r="B149" s="47">
        <v>951</v>
      </c>
      <c r="C149" s="2" t="s">
        <v>48</v>
      </c>
      <c r="D149" s="2" t="s">
        <v>16</v>
      </c>
      <c r="E149" s="2" t="s">
        <v>57</v>
      </c>
      <c r="F149" s="2" t="s">
        <v>81</v>
      </c>
      <c r="G149" s="75">
        <f>-232.4+I149</f>
        <v>-76.5</v>
      </c>
      <c r="H149" s="75">
        <v>-76.5</v>
      </c>
      <c r="I149" s="85">
        <f>1!F136</f>
        <v>155.9</v>
      </c>
      <c r="J149" s="30"/>
      <c r="K149" s="30"/>
      <c r="L149" s="30"/>
      <c r="M149" s="30"/>
      <c r="N149" s="30"/>
      <c r="O149" s="30"/>
      <c r="P149" s="30"/>
    </row>
    <row r="150" spans="1:16" s="27" customFormat="1" ht="39" customHeight="1">
      <c r="A150" s="10" t="str">
        <f>1!A137</f>
        <v>Долгосрочная целевая программа «Благоустройство  и охрана окружающей среды на территории Ковылкинского сельского поселения  на 2010-2015 годы» </v>
      </c>
      <c r="B150" s="45">
        <v>951</v>
      </c>
      <c r="C150" s="3" t="s">
        <v>48</v>
      </c>
      <c r="D150" s="3" t="s">
        <v>16</v>
      </c>
      <c r="E150" s="14" t="s">
        <v>121</v>
      </c>
      <c r="F150" s="3"/>
      <c r="G150" s="74">
        <f>-307.1+I150</f>
        <v>139.00000000000006</v>
      </c>
      <c r="H150" s="6" t="s">
        <v>246</v>
      </c>
      <c r="I150" s="84">
        <f>I151+I155+I159</f>
        <v>446.1000000000001</v>
      </c>
      <c r="J150" s="29"/>
      <c r="K150" s="29"/>
      <c r="L150" s="29"/>
      <c r="M150" s="29"/>
      <c r="N150" s="29"/>
      <c r="O150" s="29"/>
      <c r="P150" s="29"/>
    </row>
    <row r="151" spans="1:16" s="27" customFormat="1" ht="15" customHeight="1">
      <c r="A151" s="10" t="str">
        <f>1!A138</f>
        <v>Озеленение</v>
      </c>
      <c r="B151" s="45">
        <v>951</v>
      </c>
      <c r="C151" s="3" t="s">
        <v>48</v>
      </c>
      <c r="D151" s="3" t="s">
        <v>16</v>
      </c>
      <c r="E151" s="3" t="s">
        <v>122</v>
      </c>
      <c r="F151" s="3"/>
      <c r="G151" s="74">
        <f>-150+I151</f>
        <v>229.20000000000005</v>
      </c>
      <c r="H151" s="6" t="s">
        <v>260</v>
      </c>
      <c r="I151" s="84">
        <f>I152</f>
        <v>379.20000000000005</v>
      </c>
      <c r="J151" s="29"/>
      <c r="K151" s="29"/>
      <c r="L151" s="29"/>
      <c r="M151" s="29"/>
      <c r="N151" s="29"/>
      <c r="O151" s="29"/>
      <c r="P151" s="29"/>
    </row>
    <row r="152" spans="1:16" s="27" customFormat="1" ht="27.75" customHeight="1">
      <c r="A152" s="10" t="s">
        <v>136</v>
      </c>
      <c r="B152" s="45">
        <v>951</v>
      </c>
      <c r="C152" s="3" t="s">
        <v>48</v>
      </c>
      <c r="D152" s="3" t="s">
        <v>16</v>
      </c>
      <c r="E152" s="3" t="s">
        <v>122</v>
      </c>
      <c r="F152" s="3" t="s">
        <v>78</v>
      </c>
      <c r="G152" s="74">
        <f>-150+I152</f>
        <v>229.20000000000005</v>
      </c>
      <c r="H152" s="6" t="s">
        <v>260</v>
      </c>
      <c r="I152" s="84">
        <f>I153</f>
        <v>379.20000000000005</v>
      </c>
      <c r="J152" s="29"/>
      <c r="K152" s="29"/>
      <c r="L152" s="29"/>
      <c r="M152" s="29"/>
      <c r="N152" s="29"/>
      <c r="O152" s="29"/>
      <c r="P152" s="29"/>
    </row>
    <row r="153" spans="1:16" s="27" customFormat="1" ht="29.25" customHeight="1">
      <c r="A153" s="10" t="s">
        <v>138</v>
      </c>
      <c r="B153" s="45">
        <v>951</v>
      </c>
      <c r="C153" s="3" t="s">
        <v>48</v>
      </c>
      <c r="D153" s="3" t="s">
        <v>16</v>
      </c>
      <c r="E153" s="3" t="s">
        <v>122</v>
      </c>
      <c r="F153" s="3" t="s">
        <v>79</v>
      </c>
      <c r="G153" s="74">
        <f>-150+I153</f>
        <v>229.20000000000005</v>
      </c>
      <c r="H153" s="6" t="s">
        <v>260</v>
      </c>
      <c r="I153" s="84">
        <f>I154</f>
        <v>379.20000000000005</v>
      </c>
      <c r="J153" s="29"/>
      <c r="K153" s="29"/>
      <c r="L153" s="29"/>
      <c r="M153" s="29"/>
      <c r="N153" s="29"/>
      <c r="O153" s="29"/>
      <c r="P153" s="29"/>
    </row>
    <row r="154" spans="1:16" ht="28.5" customHeight="1">
      <c r="A154" s="7" t="s">
        <v>137</v>
      </c>
      <c r="B154" s="47">
        <v>951</v>
      </c>
      <c r="C154" s="2" t="s">
        <v>48</v>
      </c>
      <c r="D154" s="2" t="s">
        <v>16</v>
      </c>
      <c r="E154" s="2" t="s">
        <v>122</v>
      </c>
      <c r="F154" s="2" t="s">
        <v>81</v>
      </c>
      <c r="G154" s="75">
        <f>-150+I154</f>
        <v>229.20000000000005</v>
      </c>
      <c r="H154" s="5" t="s">
        <v>260</v>
      </c>
      <c r="I154" s="157">
        <f>1!F141</f>
        <v>379.20000000000005</v>
      </c>
      <c r="J154" s="30"/>
      <c r="K154" s="30"/>
      <c r="L154" s="30"/>
      <c r="M154" s="30"/>
      <c r="N154" s="30"/>
      <c r="O154" s="30"/>
      <c r="P154" s="30"/>
    </row>
    <row r="155" spans="1:16" ht="15" customHeight="1">
      <c r="A155" s="10" t="s">
        <v>123</v>
      </c>
      <c r="B155" s="45">
        <v>951</v>
      </c>
      <c r="C155" s="3" t="s">
        <v>48</v>
      </c>
      <c r="D155" s="3" t="s">
        <v>16</v>
      </c>
      <c r="E155" s="3" t="s">
        <v>124</v>
      </c>
      <c r="F155" s="3"/>
      <c r="G155" s="74">
        <f>-131.9+I155</f>
        <v>-102.80000000000001</v>
      </c>
      <c r="H155" s="74">
        <v>-102.8</v>
      </c>
      <c r="I155" s="84">
        <f>I156</f>
        <v>29.1</v>
      </c>
      <c r="J155" s="30"/>
      <c r="K155" s="30"/>
      <c r="L155" s="30"/>
      <c r="M155" s="30"/>
      <c r="N155" s="30"/>
      <c r="O155" s="30"/>
      <c r="P155" s="30"/>
    </row>
    <row r="156" spans="1:16" ht="26.25" customHeight="1">
      <c r="A156" s="10" t="s">
        <v>136</v>
      </c>
      <c r="B156" s="45">
        <v>951</v>
      </c>
      <c r="C156" s="3" t="s">
        <v>48</v>
      </c>
      <c r="D156" s="3" t="s">
        <v>16</v>
      </c>
      <c r="E156" s="3" t="s">
        <v>124</v>
      </c>
      <c r="F156" s="3" t="s">
        <v>78</v>
      </c>
      <c r="G156" s="74">
        <f>-131.9+I156</f>
        <v>-102.80000000000001</v>
      </c>
      <c r="H156" s="74">
        <v>-102.8</v>
      </c>
      <c r="I156" s="84">
        <f>I157</f>
        <v>29.1</v>
      </c>
      <c r="J156" s="30"/>
      <c r="K156" s="30"/>
      <c r="L156" s="30"/>
      <c r="M156" s="30"/>
      <c r="N156" s="30"/>
      <c r="O156" s="30"/>
      <c r="P156" s="30"/>
    </row>
    <row r="157" spans="1:16" ht="27.75" customHeight="1">
      <c r="A157" s="10" t="s">
        <v>138</v>
      </c>
      <c r="B157" s="45">
        <v>951</v>
      </c>
      <c r="C157" s="3" t="s">
        <v>48</v>
      </c>
      <c r="D157" s="3" t="s">
        <v>16</v>
      </c>
      <c r="E157" s="3" t="s">
        <v>124</v>
      </c>
      <c r="F157" s="3" t="s">
        <v>79</v>
      </c>
      <c r="G157" s="74">
        <f>-131.9+I157</f>
        <v>-102.80000000000001</v>
      </c>
      <c r="H157" s="74">
        <v>-102.8</v>
      </c>
      <c r="I157" s="84">
        <f>I158</f>
        <v>29.1</v>
      </c>
      <c r="J157" s="30"/>
      <c r="K157" s="30"/>
      <c r="L157" s="30"/>
      <c r="M157" s="30"/>
      <c r="N157" s="30"/>
      <c r="O157" s="30"/>
      <c r="P157" s="30"/>
    </row>
    <row r="158" spans="1:16" ht="29.25" customHeight="1">
      <c r="A158" s="7" t="s">
        <v>137</v>
      </c>
      <c r="B158" s="47">
        <v>951</v>
      </c>
      <c r="C158" s="2" t="s">
        <v>48</v>
      </c>
      <c r="D158" s="2" t="s">
        <v>16</v>
      </c>
      <c r="E158" s="2" t="s">
        <v>124</v>
      </c>
      <c r="F158" s="2" t="s">
        <v>81</v>
      </c>
      <c r="G158" s="75">
        <f>-131.9+I158</f>
        <v>-102.80000000000001</v>
      </c>
      <c r="H158" s="75">
        <v>-102.8</v>
      </c>
      <c r="I158" s="85">
        <f>1!F145</f>
        <v>29.1</v>
      </c>
      <c r="J158" s="30"/>
      <c r="K158" s="30"/>
      <c r="L158" s="30"/>
      <c r="M158" s="30"/>
      <c r="N158" s="30"/>
      <c r="O158" s="30"/>
      <c r="P158" s="30"/>
    </row>
    <row r="159" spans="1:16" ht="15" customHeight="1">
      <c r="A159" s="10" t="s">
        <v>126</v>
      </c>
      <c r="B159" s="45">
        <v>951</v>
      </c>
      <c r="C159" s="3" t="s">
        <v>48</v>
      </c>
      <c r="D159" s="3" t="s">
        <v>16</v>
      </c>
      <c r="E159" s="3" t="s">
        <v>125</v>
      </c>
      <c r="F159" s="3"/>
      <c r="G159" s="74">
        <f>-25.2+I159</f>
        <v>12.599999999999998</v>
      </c>
      <c r="H159" s="6" t="s">
        <v>226</v>
      </c>
      <c r="I159" s="84">
        <f>I160</f>
        <v>37.8</v>
      </c>
      <c r="J159" s="30"/>
      <c r="K159" s="30"/>
      <c r="L159" s="30"/>
      <c r="M159" s="30"/>
      <c r="N159" s="30"/>
      <c r="O159" s="30"/>
      <c r="P159" s="30"/>
    </row>
    <row r="160" spans="1:16" ht="24.75" customHeight="1">
      <c r="A160" s="10" t="s">
        <v>136</v>
      </c>
      <c r="B160" s="45">
        <v>951</v>
      </c>
      <c r="C160" s="3" t="s">
        <v>48</v>
      </c>
      <c r="D160" s="3" t="s">
        <v>16</v>
      </c>
      <c r="E160" s="3" t="s">
        <v>125</v>
      </c>
      <c r="F160" s="3" t="s">
        <v>78</v>
      </c>
      <c r="G160" s="74">
        <f>-25.2+I160</f>
        <v>12.599999999999998</v>
      </c>
      <c r="H160" s="6" t="s">
        <v>226</v>
      </c>
      <c r="I160" s="84">
        <f>I161</f>
        <v>37.8</v>
      </c>
      <c r="J160" s="30"/>
      <c r="K160" s="30"/>
      <c r="L160" s="30"/>
      <c r="M160" s="30"/>
      <c r="N160" s="30"/>
      <c r="O160" s="30"/>
      <c r="P160" s="30"/>
    </row>
    <row r="161" spans="1:16" ht="27.75" customHeight="1">
      <c r="A161" s="10" t="s">
        <v>138</v>
      </c>
      <c r="B161" s="45">
        <v>951</v>
      </c>
      <c r="C161" s="3" t="s">
        <v>48</v>
      </c>
      <c r="D161" s="3" t="s">
        <v>16</v>
      </c>
      <c r="E161" s="3" t="s">
        <v>125</v>
      </c>
      <c r="F161" s="3" t="s">
        <v>79</v>
      </c>
      <c r="G161" s="74">
        <f>-25.2+I161</f>
        <v>12.599999999999998</v>
      </c>
      <c r="H161" s="6" t="s">
        <v>226</v>
      </c>
      <c r="I161" s="84">
        <f>I162</f>
        <v>37.8</v>
      </c>
      <c r="J161" s="30"/>
      <c r="K161" s="30"/>
      <c r="L161" s="30"/>
      <c r="M161" s="30"/>
      <c r="N161" s="30"/>
      <c r="O161" s="30"/>
      <c r="P161" s="30"/>
    </row>
    <row r="162" spans="1:16" ht="29.25" customHeight="1">
      <c r="A162" s="7" t="s">
        <v>137</v>
      </c>
      <c r="B162" s="47">
        <v>951</v>
      </c>
      <c r="C162" s="2" t="s">
        <v>48</v>
      </c>
      <c r="D162" s="2" t="s">
        <v>16</v>
      </c>
      <c r="E162" s="2" t="s">
        <v>125</v>
      </c>
      <c r="F162" s="2" t="s">
        <v>81</v>
      </c>
      <c r="G162" s="75">
        <f>-25.2+I162</f>
        <v>12.599999999999998</v>
      </c>
      <c r="H162" s="5" t="s">
        <v>226</v>
      </c>
      <c r="I162" s="85">
        <f>1!F149</f>
        <v>37.8</v>
      </c>
      <c r="J162" s="30"/>
      <c r="K162" s="30"/>
      <c r="L162" s="30"/>
      <c r="M162" s="30"/>
      <c r="N162" s="30"/>
      <c r="O162" s="30"/>
      <c r="P162" s="30"/>
    </row>
    <row r="163" spans="1:16" ht="12.75">
      <c r="A163" s="10" t="str">
        <f>1!A150</f>
        <v>КУЛЬТУРА, КИНЕМАТОГРАФИЯ</v>
      </c>
      <c r="B163" s="45">
        <v>951</v>
      </c>
      <c r="C163" s="3" t="s">
        <v>60</v>
      </c>
      <c r="D163" s="3" t="s">
        <v>9</v>
      </c>
      <c r="E163" s="3" t="s">
        <v>9</v>
      </c>
      <c r="F163" s="3" t="s">
        <v>9</v>
      </c>
      <c r="G163" s="74">
        <f>-1505.9+I163</f>
        <v>502.5999999999999</v>
      </c>
      <c r="H163" s="6" t="s">
        <v>206</v>
      </c>
      <c r="I163" s="84">
        <f>I164</f>
        <v>2008.5</v>
      </c>
      <c r="J163" s="30"/>
      <c r="K163" s="30"/>
      <c r="L163" s="30"/>
      <c r="M163" s="30"/>
      <c r="N163" s="30"/>
      <c r="O163" s="30"/>
      <c r="P163" s="30"/>
    </row>
    <row r="164" spans="1:16" ht="12.75">
      <c r="A164" s="10" t="s">
        <v>61</v>
      </c>
      <c r="B164" s="45">
        <v>951</v>
      </c>
      <c r="C164" s="3" t="s">
        <v>60</v>
      </c>
      <c r="D164" s="3" t="s">
        <v>12</v>
      </c>
      <c r="E164" s="3" t="s">
        <v>9</v>
      </c>
      <c r="F164" s="3" t="s">
        <v>9</v>
      </c>
      <c r="G164" s="74">
        <f>-1505.9+I164</f>
        <v>502.5999999999999</v>
      </c>
      <c r="H164" s="6" t="s">
        <v>206</v>
      </c>
      <c r="I164" s="84">
        <f>I169+I165</f>
        <v>2008.5</v>
      </c>
      <c r="J164" s="30"/>
      <c r="K164" s="30"/>
      <c r="L164" s="30"/>
      <c r="M164" s="30"/>
      <c r="N164" s="30"/>
      <c r="O164" s="30"/>
      <c r="P164" s="30"/>
    </row>
    <row r="165" spans="1:16" ht="25.5">
      <c r="A165" s="10" t="s">
        <v>29</v>
      </c>
      <c r="B165" s="101">
        <v>951</v>
      </c>
      <c r="C165" s="14" t="s">
        <v>62</v>
      </c>
      <c r="D165" s="14" t="s">
        <v>12</v>
      </c>
      <c r="E165" s="14" t="s">
        <v>30</v>
      </c>
      <c r="F165" s="97"/>
      <c r="G165" s="78">
        <f>0+I165</f>
        <v>181.4</v>
      </c>
      <c r="H165" s="14" t="s">
        <v>205</v>
      </c>
      <c r="I165" s="84">
        <f>I166</f>
        <v>181.4</v>
      </c>
      <c r="J165" s="30"/>
      <c r="K165" s="30"/>
      <c r="L165" s="30"/>
      <c r="M165" s="30"/>
      <c r="N165" s="30"/>
      <c r="O165" s="30"/>
      <c r="P165" s="30"/>
    </row>
    <row r="166" spans="1:16" ht="79.5" customHeight="1">
      <c r="A166" s="10" t="s">
        <v>204</v>
      </c>
      <c r="B166" s="101">
        <v>951</v>
      </c>
      <c r="C166" s="14" t="s">
        <v>62</v>
      </c>
      <c r="D166" s="14" t="s">
        <v>12</v>
      </c>
      <c r="E166" s="14" t="s">
        <v>140</v>
      </c>
      <c r="F166" s="97"/>
      <c r="G166" s="78">
        <f>0+I166</f>
        <v>181.4</v>
      </c>
      <c r="H166" s="14" t="s">
        <v>205</v>
      </c>
      <c r="I166" s="84">
        <f>I167</f>
        <v>181.4</v>
      </c>
      <c r="J166" s="30"/>
      <c r="K166" s="30"/>
      <c r="L166" s="30"/>
      <c r="M166" s="30"/>
      <c r="N166" s="30"/>
      <c r="O166" s="30"/>
      <c r="P166" s="30"/>
    </row>
    <row r="167" spans="1:16" ht="12.75">
      <c r="A167" s="10" t="s">
        <v>185</v>
      </c>
      <c r="B167" s="101">
        <v>951</v>
      </c>
      <c r="C167" s="14" t="s">
        <v>62</v>
      </c>
      <c r="D167" s="14" t="s">
        <v>12</v>
      </c>
      <c r="E167" s="14" t="s">
        <v>140</v>
      </c>
      <c r="F167" s="97" t="s">
        <v>83</v>
      </c>
      <c r="G167" s="78">
        <f>0+I167</f>
        <v>181.4</v>
      </c>
      <c r="H167" s="14" t="s">
        <v>205</v>
      </c>
      <c r="I167" s="84">
        <f>I168</f>
        <v>181.4</v>
      </c>
      <c r="J167" s="30"/>
      <c r="K167" s="30"/>
      <c r="L167" s="30"/>
      <c r="M167" s="30"/>
      <c r="N167" s="30"/>
      <c r="O167" s="30"/>
      <c r="P167" s="30"/>
    </row>
    <row r="168" spans="1:16" ht="12.75">
      <c r="A168" s="54" t="s">
        <v>186</v>
      </c>
      <c r="B168" s="103">
        <v>951</v>
      </c>
      <c r="C168" s="16" t="s">
        <v>62</v>
      </c>
      <c r="D168" s="16" t="s">
        <v>12</v>
      </c>
      <c r="E168" s="16" t="s">
        <v>140</v>
      </c>
      <c r="F168" s="98" t="s">
        <v>182</v>
      </c>
      <c r="G168" s="79">
        <f>0+I168</f>
        <v>181.4</v>
      </c>
      <c r="H168" s="16" t="s">
        <v>205</v>
      </c>
      <c r="I168" s="85">
        <v>181.4</v>
      </c>
      <c r="J168" s="30"/>
      <c r="K168" s="30"/>
      <c r="L168" s="30"/>
      <c r="M168" s="30"/>
      <c r="N168" s="30"/>
      <c r="O168" s="30"/>
      <c r="P168" s="30"/>
    </row>
    <row r="169" spans="1:16" ht="16.5" customHeight="1">
      <c r="A169" s="10" t="s">
        <v>40</v>
      </c>
      <c r="B169" s="45">
        <v>951</v>
      </c>
      <c r="C169" s="3" t="s">
        <v>62</v>
      </c>
      <c r="D169" s="3" t="s">
        <v>12</v>
      </c>
      <c r="E169" s="3" t="s">
        <v>41</v>
      </c>
      <c r="F169" s="3"/>
      <c r="G169" s="74">
        <f>-1505.9+I169</f>
        <v>321.1999999999998</v>
      </c>
      <c r="H169" s="6" t="s">
        <v>164</v>
      </c>
      <c r="I169" s="84">
        <f>I170</f>
        <v>1827.1</v>
      </c>
      <c r="J169" s="30"/>
      <c r="K169" s="30"/>
      <c r="L169" s="30"/>
      <c r="M169" s="30"/>
      <c r="N169" s="30"/>
      <c r="O169" s="30"/>
      <c r="P169" s="30"/>
    </row>
    <row r="170" spans="1:16" s="27" customFormat="1" ht="31.5" customHeight="1">
      <c r="A170" s="10" t="s">
        <v>215</v>
      </c>
      <c r="B170" s="45">
        <v>951</v>
      </c>
      <c r="C170" s="3" t="s">
        <v>62</v>
      </c>
      <c r="D170" s="3" t="s">
        <v>12</v>
      </c>
      <c r="E170" s="3" t="s">
        <v>63</v>
      </c>
      <c r="F170" s="3"/>
      <c r="G170" s="74">
        <f>-1505.9+I170</f>
        <v>321.1999999999998</v>
      </c>
      <c r="H170" s="6" t="s">
        <v>164</v>
      </c>
      <c r="I170" s="84">
        <f>I171</f>
        <v>1827.1</v>
      </c>
      <c r="J170" s="29"/>
      <c r="K170" s="29"/>
      <c r="L170" s="29"/>
      <c r="M170" s="29"/>
      <c r="N170" s="29"/>
      <c r="O170" s="29"/>
      <c r="P170" s="29"/>
    </row>
    <row r="171" spans="1:16" s="27" customFormat="1" ht="40.5" customHeight="1">
      <c r="A171" s="10" t="s">
        <v>130</v>
      </c>
      <c r="B171" s="45">
        <v>951</v>
      </c>
      <c r="C171" s="3" t="s">
        <v>62</v>
      </c>
      <c r="D171" s="3" t="s">
        <v>12</v>
      </c>
      <c r="E171" s="3" t="s">
        <v>94</v>
      </c>
      <c r="F171" s="3"/>
      <c r="G171" s="74">
        <f>-1505.9+I171</f>
        <v>321.1999999999998</v>
      </c>
      <c r="H171" s="6" t="s">
        <v>164</v>
      </c>
      <c r="I171" s="84">
        <f>I172</f>
        <v>1827.1</v>
      </c>
      <c r="J171" s="29"/>
      <c r="K171" s="29"/>
      <c r="L171" s="29"/>
      <c r="M171" s="29"/>
      <c r="N171" s="29"/>
      <c r="O171" s="29"/>
      <c r="P171" s="29"/>
    </row>
    <row r="172" spans="1:16" s="27" customFormat="1" ht="31.5" customHeight="1">
      <c r="A172" s="10" t="s">
        <v>141</v>
      </c>
      <c r="B172" s="45">
        <v>951</v>
      </c>
      <c r="C172" s="3" t="s">
        <v>62</v>
      </c>
      <c r="D172" s="3" t="s">
        <v>12</v>
      </c>
      <c r="E172" s="3" t="s">
        <v>94</v>
      </c>
      <c r="F172" s="3" t="s">
        <v>96</v>
      </c>
      <c r="G172" s="74">
        <f>-1505.9+I172</f>
        <v>321.1999999999998</v>
      </c>
      <c r="H172" s="6" t="s">
        <v>164</v>
      </c>
      <c r="I172" s="84">
        <f>I173</f>
        <v>1827.1</v>
      </c>
      <c r="J172" s="29"/>
      <c r="K172" s="29"/>
      <c r="L172" s="29"/>
      <c r="M172" s="29"/>
      <c r="N172" s="29"/>
      <c r="O172" s="29"/>
      <c r="P172" s="29"/>
    </row>
    <row r="173" spans="1:16" s="27" customFormat="1" ht="15.75" customHeight="1">
      <c r="A173" s="10" t="s">
        <v>100</v>
      </c>
      <c r="B173" s="45">
        <v>951</v>
      </c>
      <c r="C173" s="3" t="s">
        <v>62</v>
      </c>
      <c r="D173" s="3" t="s">
        <v>12</v>
      </c>
      <c r="E173" s="3" t="s">
        <v>94</v>
      </c>
      <c r="F173" s="3" t="s">
        <v>97</v>
      </c>
      <c r="G173" s="74">
        <f>-1505.9+I174</f>
        <v>321.1999999999998</v>
      </c>
      <c r="H173" s="6" t="s">
        <v>164</v>
      </c>
      <c r="I173" s="84">
        <f>I174+I175</f>
        <v>1827.1</v>
      </c>
      <c r="J173" s="29"/>
      <c r="K173" s="29"/>
      <c r="L173" s="29"/>
      <c r="M173" s="29"/>
      <c r="N173" s="29"/>
      <c r="O173" s="29"/>
      <c r="P173" s="29"/>
    </row>
    <row r="174" spans="1:16" ht="40.5" customHeight="1">
      <c r="A174" s="7" t="s">
        <v>99</v>
      </c>
      <c r="B174" s="47">
        <v>951</v>
      </c>
      <c r="C174" s="2" t="s">
        <v>62</v>
      </c>
      <c r="D174" s="2" t="s">
        <v>12</v>
      </c>
      <c r="E174" s="2" t="s">
        <v>94</v>
      </c>
      <c r="F174" s="2" t="s">
        <v>98</v>
      </c>
      <c r="G174" s="75">
        <f>-1505.9+I174</f>
        <v>321.1999999999998</v>
      </c>
      <c r="H174" s="5" t="s">
        <v>164</v>
      </c>
      <c r="I174" s="85">
        <f>1!F161</f>
        <v>1827.1</v>
      </c>
      <c r="J174" s="30"/>
      <c r="K174" s="30"/>
      <c r="L174" s="30"/>
      <c r="M174" s="30"/>
      <c r="N174" s="30"/>
      <c r="O174" s="30"/>
      <c r="P174" s="30"/>
    </row>
    <row r="175" spans="1:16" s="27" customFormat="1" ht="18" customHeight="1" hidden="1">
      <c r="A175" s="7" t="s">
        <v>144</v>
      </c>
      <c r="B175" s="47">
        <v>951</v>
      </c>
      <c r="C175" s="2" t="s">
        <v>62</v>
      </c>
      <c r="D175" s="2" t="s">
        <v>12</v>
      </c>
      <c r="E175" s="2" t="s">
        <v>94</v>
      </c>
      <c r="F175" s="2" t="s">
        <v>145</v>
      </c>
      <c r="G175" s="75"/>
      <c r="H175" s="75">
        <v>0</v>
      </c>
      <c r="I175" s="85">
        <f>1!F162</f>
        <v>0</v>
      </c>
      <c r="J175" s="29"/>
      <c r="K175" s="29"/>
      <c r="L175" s="29"/>
      <c r="M175" s="29"/>
      <c r="N175" s="29"/>
      <c r="O175" s="29"/>
      <c r="P175" s="29"/>
    </row>
    <row r="176" spans="1:16" s="27" customFormat="1" ht="28.5" customHeight="1" hidden="1">
      <c r="A176" s="86"/>
      <c r="B176" s="45"/>
      <c r="C176" s="3"/>
      <c r="D176" s="3"/>
      <c r="E176" s="3"/>
      <c r="F176" s="32"/>
      <c r="G176" s="76"/>
      <c r="H176" s="76"/>
      <c r="I176" s="87"/>
      <c r="J176" s="29"/>
      <c r="K176" s="29"/>
      <c r="L176" s="29"/>
      <c r="M176" s="29"/>
      <c r="N176" s="29"/>
      <c r="O176" s="29"/>
      <c r="P176" s="29"/>
    </row>
    <row r="177" spans="1:16" s="27" customFormat="1" ht="17.25" customHeight="1" hidden="1">
      <c r="A177" s="86"/>
      <c r="B177" s="45"/>
      <c r="C177" s="3"/>
      <c r="D177" s="3"/>
      <c r="E177" s="3"/>
      <c r="F177" s="32"/>
      <c r="G177" s="76"/>
      <c r="H177" s="76"/>
      <c r="I177" s="87"/>
      <c r="J177" s="29"/>
      <c r="K177" s="29"/>
      <c r="L177" s="29"/>
      <c r="M177" s="29"/>
      <c r="N177" s="29"/>
      <c r="O177" s="29"/>
      <c r="P177" s="29"/>
    </row>
    <row r="178" spans="1:16" ht="42" customHeight="1" hidden="1">
      <c r="A178" s="88"/>
      <c r="B178" s="47"/>
      <c r="C178" s="2"/>
      <c r="D178" s="2"/>
      <c r="E178" s="2"/>
      <c r="F178" s="49"/>
      <c r="G178" s="77"/>
      <c r="H178" s="77"/>
      <c r="I178" s="89"/>
      <c r="J178" s="30"/>
      <c r="K178" s="30"/>
      <c r="L178" s="30"/>
      <c r="M178" s="30"/>
      <c r="N178" s="30"/>
      <c r="O178" s="30"/>
      <c r="P178" s="30"/>
    </row>
    <row r="179" spans="1:9" ht="20.25" customHeight="1">
      <c r="A179" s="37" t="s">
        <v>115</v>
      </c>
      <c r="B179" s="45">
        <v>951</v>
      </c>
      <c r="C179" s="14" t="s">
        <v>116</v>
      </c>
      <c r="D179" s="14"/>
      <c r="E179" s="14"/>
      <c r="F179" s="14"/>
      <c r="G179" s="78">
        <f aca="true" t="shared" si="2" ref="G179:G185">-18.4+I179</f>
        <v>40.9</v>
      </c>
      <c r="H179" s="6" t="s">
        <v>261</v>
      </c>
      <c r="I179" s="11">
        <f aca="true" t="shared" si="3" ref="I179:I184">I180</f>
        <v>59.3</v>
      </c>
    </row>
    <row r="180" spans="1:9" ht="14.25" customHeight="1">
      <c r="A180" s="12" t="s">
        <v>117</v>
      </c>
      <c r="B180" s="45">
        <v>951</v>
      </c>
      <c r="C180" s="14" t="s">
        <v>116</v>
      </c>
      <c r="D180" s="14" t="s">
        <v>10</v>
      </c>
      <c r="E180" s="14"/>
      <c r="F180" s="14"/>
      <c r="G180" s="78">
        <f t="shared" si="2"/>
        <v>40.9</v>
      </c>
      <c r="H180" s="6" t="s">
        <v>261</v>
      </c>
      <c r="I180" s="11">
        <f t="shared" si="3"/>
        <v>59.3</v>
      </c>
    </row>
    <row r="181" spans="1:9" ht="16.5" customHeight="1">
      <c r="A181" s="13" t="s">
        <v>40</v>
      </c>
      <c r="B181" s="45">
        <v>951</v>
      </c>
      <c r="C181" s="14" t="s">
        <v>116</v>
      </c>
      <c r="D181" s="14" t="s">
        <v>10</v>
      </c>
      <c r="E181" s="14" t="s">
        <v>41</v>
      </c>
      <c r="F181" s="16"/>
      <c r="G181" s="78">
        <f t="shared" si="2"/>
        <v>40.9</v>
      </c>
      <c r="H181" s="6" t="s">
        <v>261</v>
      </c>
      <c r="I181" s="11">
        <f t="shared" si="3"/>
        <v>59.3</v>
      </c>
    </row>
    <row r="182" spans="1:9" ht="34.5" customHeight="1">
      <c r="A182" s="12" t="s">
        <v>216</v>
      </c>
      <c r="B182" s="45">
        <v>951</v>
      </c>
      <c r="C182" s="14" t="s">
        <v>116</v>
      </c>
      <c r="D182" s="14" t="s">
        <v>10</v>
      </c>
      <c r="E182" s="14" t="s">
        <v>118</v>
      </c>
      <c r="F182" s="15"/>
      <c r="G182" s="99">
        <f t="shared" si="2"/>
        <v>40.9</v>
      </c>
      <c r="H182" s="6" t="s">
        <v>261</v>
      </c>
      <c r="I182" s="11">
        <f t="shared" si="3"/>
        <v>59.3</v>
      </c>
    </row>
    <row r="183" spans="1:15" s="27" customFormat="1" ht="28.5" customHeight="1">
      <c r="A183" s="10" t="s">
        <v>136</v>
      </c>
      <c r="B183" s="45">
        <v>951</v>
      </c>
      <c r="C183" s="14" t="s">
        <v>116</v>
      </c>
      <c r="D183" s="14" t="s">
        <v>10</v>
      </c>
      <c r="E183" s="14" t="s">
        <v>118</v>
      </c>
      <c r="F183" s="3" t="s">
        <v>78</v>
      </c>
      <c r="G183" s="74">
        <f t="shared" si="2"/>
        <v>40.9</v>
      </c>
      <c r="H183" s="6" t="s">
        <v>261</v>
      </c>
      <c r="I183" s="84">
        <f t="shared" si="3"/>
        <v>59.3</v>
      </c>
      <c r="J183" s="29"/>
      <c r="K183" s="29"/>
      <c r="L183" s="29"/>
      <c r="M183" s="29"/>
      <c r="N183" s="29"/>
      <c r="O183" s="29"/>
    </row>
    <row r="184" spans="1:15" s="27" customFormat="1" ht="28.5" customHeight="1">
      <c r="A184" s="10" t="s">
        <v>138</v>
      </c>
      <c r="B184" s="45">
        <v>951</v>
      </c>
      <c r="C184" s="14" t="s">
        <v>116</v>
      </c>
      <c r="D184" s="14" t="s">
        <v>10</v>
      </c>
      <c r="E184" s="14" t="s">
        <v>118</v>
      </c>
      <c r="F184" s="3" t="s">
        <v>79</v>
      </c>
      <c r="G184" s="74">
        <f t="shared" si="2"/>
        <v>40.9</v>
      </c>
      <c r="H184" s="6" t="s">
        <v>261</v>
      </c>
      <c r="I184" s="84">
        <f t="shared" si="3"/>
        <v>59.3</v>
      </c>
      <c r="J184" s="29"/>
      <c r="K184" s="29"/>
      <c r="L184" s="29"/>
      <c r="M184" s="29"/>
      <c r="N184" s="29"/>
      <c r="O184" s="29"/>
    </row>
    <row r="185" spans="1:15" ht="28.5" customHeight="1">
      <c r="A185" s="7" t="s">
        <v>137</v>
      </c>
      <c r="B185" s="45">
        <v>951</v>
      </c>
      <c r="C185" s="14" t="s">
        <v>116</v>
      </c>
      <c r="D185" s="14" t="s">
        <v>10</v>
      </c>
      <c r="E185" s="14" t="s">
        <v>118</v>
      </c>
      <c r="F185" s="2" t="s">
        <v>81</v>
      </c>
      <c r="G185" s="75">
        <f t="shared" si="2"/>
        <v>40.9</v>
      </c>
      <c r="H185" s="5" t="s">
        <v>261</v>
      </c>
      <c r="I185" s="157">
        <f>1!F172</f>
        <v>59.3</v>
      </c>
      <c r="J185" s="30"/>
      <c r="K185" s="30"/>
      <c r="L185" s="30"/>
      <c r="M185" s="30"/>
      <c r="N185" s="30"/>
      <c r="O185" s="30"/>
    </row>
    <row r="186" spans="1:9" ht="15" customHeight="1" thickBot="1">
      <c r="A186" s="90" t="s">
        <v>64</v>
      </c>
      <c r="B186" s="91"/>
      <c r="C186" s="91"/>
      <c r="D186" s="92" t="s">
        <v>9</v>
      </c>
      <c r="E186" s="92" t="s">
        <v>9</v>
      </c>
      <c r="F186" s="92" t="s">
        <v>9</v>
      </c>
      <c r="G186" s="100">
        <f>G15+G72+G83+G101+G114+G163+G179</f>
        <v>-1184.9999999999993</v>
      </c>
      <c r="H186" s="80" t="s">
        <v>249</v>
      </c>
      <c r="I186" s="93">
        <f>I15+I72+I83+I101+I114+I163+I179</f>
        <v>7036.000000000001</v>
      </c>
    </row>
    <row r="188" spans="1:9" ht="12.75">
      <c r="A188" s="38"/>
      <c r="B188" s="38"/>
      <c r="I188" s="39"/>
    </row>
  </sheetData>
  <sheetProtection selectLockedCells="1" selectUnlockedCells="1"/>
  <mergeCells count="10">
    <mergeCell ref="H11:I11"/>
    <mergeCell ref="A6:I6"/>
    <mergeCell ref="A2:I5"/>
    <mergeCell ref="D11:D12"/>
    <mergeCell ref="E11:E12"/>
    <mergeCell ref="F11:F12"/>
    <mergeCell ref="A8:I8"/>
    <mergeCell ref="A11:A12"/>
    <mergeCell ref="B11:B12"/>
    <mergeCell ref="C11:C12"/>
  </mergeCells>
  <printOptions/>
  <pageMargins left="0.6694444444444444" right="0.19652777777777777" top="0.5118055555555555" bottom="0.5118055555555555" header="0.5118055555555555" footer="0.5118055555555555"/>
  <pageSetup fitToHeight="4" fitToWidth="1" horizontalDpi="300" verticalDpi="300" orientation="portrait" paperSize="9" scale="80" r:id="rId1"/>
  <rowBreaks count="4" manualBreakCount="4">
    <brk id="42" max="6" man="1"/>
    <brk id="83" max="8" man="1"/>
    <brk id="136" max="8" man="1"/>
    <brk id="174" max="8" man="1"/>
  </rowBreaks>
  <ignoredErrors>
    <ignoredError sqref="B94:F94 C50:F50 C93:F93 C103:F106 B42:F49 C111:E120 B186 B109:B118 F109:F118 C109:E109 F145:F158 B145:D158 B92:F92 B91 D91:F91 C107:E107 B14:F40 F65:F66 B65:D66 B82:F84 B121:F121 E145:E149 B141:F141 F132:F134 B132:D134 B101:F102 B72:F80 B169:F174 B136:D136 B51:F51 B68:D68 F68 B52:B56 B163:F164 F136 B58:F58 B127:D127 F127" numberStoredAsText="1"/>
    <ignoredError sqref="I164 I82 I174 I154 I94 I101:I102 I78 I75 I68 I30 I51 I48" formula="1"/>
  </ignoredErrors>
</worksheet>
</file>

<file path=xl/worksheets/sheet3.xml><?xml version="1.0" encoding="utf-8"?>
<worksheet xmlns="http://schemas.openxmlformats.org/spreadsheetml/2006/main" xmlns:r="http://schemas.openxmlformats.org/officeDocument/2006/relationships">
  <sheetPr>
    <tabColor indexed="10"/>
  </sheetPr>
  <dimension ref="A1:N153"/>
  <sheetViews>
    <sheetView zoomScalePageLayoutView="0" workbookViewId="0" topLeftCell="A1">
      <pane ySplit="12" topLeftCell="BM44" activePane="bottomLeft" state="frozen"/>
      <selection pane="topLeft" activeCell="A1" sqref="A1"/>
      <selection pane="bottomLeft" activeCell="A9" sqref="A9"/>
    </sheetView>
  </sheetViews>
  <sheetFormatPr defaultColWidth="9.140625" defaultRowHeight="12.75"/>
  <cols>
    <col min="1" max="1" width="61.7109375" style="23" customWidth="1"/>
    <col min="2" max="3" width="4.7109375" style="24" customWidth="1"/>
    <col min="4" max="4" width="8.7109375" style="24" customWidth="1"/>
    <col min="5" max="5" width="4.7109375" style="24" customWidth="1"/>
    <col min="6" max="6" width="9.7109375" style="19" customWidth="1"/>
    <col min="7" max="7" width="10.140625" style="21" customWidth="1"/>
    <col min="8" max="8" width="9.00390625" style="21" customWidth="1"/>
    <col min="9" max="9" width="9.140625" style="21" customWidth="1"/>
    <col min="10" max="10" width="9.00390625" style="21" customWidth="1"/>
    <col min="11" max="16384" width="9.140625" style="21" customWidth="1"/>
  </cols>
  <sheetData>
    <row r="1" spans="1:7" ht="12.75">
      <c r="A1" s="17"/>
      <c r="B1" s="18"/>
      <c r="C1" s="18"/>
      <c r="D1" s="18"/>
      <c r="E1" s="18"/>
      <c r="G1" s="20" t="s">
        <v>251</v>
      </c>
    </row>
    <row r="2" spans="1:7" ht="12.75" customHeight="1">
      <c r="A2" s="171" t="s">
        <v>253</v>
      </c>
      <c r="B2" s="171"/>
      <c r="C2" s="171"/>
      <c r="D2" s="171"/>
      <c r="E2" s="171"/>
      <c r="F2" s="171"/>
      <c r="G2" s="171"/>
    </row>
    <row r="3" spans="1:7" ht="12.75">
      <c r="A3" s="171"/>
      <c r="B3" s="171"/>
      <c r="C3" s="171"/>
      <c r="D3" s="171"/>
      <c r="E3" s="171"/>
      <c r="F3" s="171"/>
      <c r="G3" s="171"/>
    </row>
    <row r="4" spans="1:7" ht="12.75">
      <c r="A4" s="171"/>
      <c r="B4" s="171"/>
      <c r="C4" s="171"/>
      <c r="D4" s="171"/>
      <c r="E4" s="171"/>
      <c r="F4" s="171"/>
      <c r="G4" s="171"/>
    </row>
    <row r="5" spans="1:7" ht="12.75">
      <c r="A5" s="171"/>
      <c r="B5" s="171"/>
      <c r="C5" s="171"/>
      <c r="D5" s="171"/>
      <c r="E5" s="171"/>
      <c r="F5" s="171"/>
      <c r="G5" s="171"/>
    </row>
    <row r="6" spans="1:7" ht="17.25" customHeight="1">
      <c r="A6" s="171"/>
      <c r="B6" s="171"/>
      <c r="C6" s="171"/>
      <c r="D6" s="171"/>
      <c r="E6" s="171"/>
      <c r="F6" s="171"/>
      <c r="G6" s="171"/>
    </row>
    <row r="7" spans="1:7" ht="48" customHeight="1">
      <c r="A7" s="158" t="s">
        <v>149</v>
      </c>
      <c r="B7" s="158"/>
      <c r="C7" s="158"/>
      <c r="D7" s="158"/>
      <c r="E7" s="158"/>
      <c r="F7" s="158"/>
      <c r="G7" s="158"/>
    </row>
    <row r="8" spans="1:6" ht="20.25" customHeight="1">
      <c r="A8" s="113"/>
      <c r="B8" s="113"/>
      <c r="C8" s="113"/>
      <c r="D8" s="113"/>
      <c r="E8" s="113"/>
      <c r="F8" s="113"/>
    </row>
    <row r="9" ht="13.5" thickBot="1">
      <c r="F9" s="25" t="s">
        <v>0</v>
      </c>
    </row>
    <row r="10" spans="1:7" ht="12.75">
      <c r="A10" s="172" t="s">
        <v>1</v>
      </c>
      <c r="B10" s="154" t="s">
        <v>2</v>
      </c>
      <c r="C10" s="154" t="s">
        <v>3</v>
      </c>
      <c r="D10" s="154" t="s">
        <v>4</v>
      </c>
      <c r="E10" s="156" t="s">
        <v>5</v>
      </c>
      <c r="F10" s="175" t="s">
        <v>106</v>
      </c>
      <c r="G10" s="176"/>
    </row>
    <row r="11" spans="1:7" ht="23.25" customHeight="1">
      <c r="A11" s="173"/>
      <c r="B11" s="155"/>
      <c r="C11" s="155"/>
      <c r="D11" s="155"/>
      <c r="E11" s="174"/>
      <c r="F11" s="116" t="s">
        <v>114</v>
      </c>
      <c r="G11" s="117" t="s">
        <v>150</v>
      </c>
    </row>
    <row r="12" spans="1:7" ht="13.5" customHeight="1">
      <c r="A12" s="115">
        <v>1</v>
      </c>
      <c r="B12" s="26">
        <v>2</v>
      </c>
      <c r="C12" s="26">
        <v>3</v>
      </c>
      <c r="D12" s="26">
        <v>4</v>
      </c>
      <c r="E12" s="114">
        <v>5</v>
      </c>
      <c r="F12" s="116">
        <v>6</v>
      </c>
      <c r="G12" s="118">
        <v>7</v>
      </c>
    </row>
    <row r="13" spans="1:7" ht="13.5" customHeight="1">
      <c r="A13" s="10" t="s">
        <v>7</v>
      </c>
      <c r="B13" s="3" t="s">
        <v>8</v>
      </c>
      <c r="C13" s="3" t="s">
        <v>9</v>
      </c>
      <c r="D13" s="3" t="s">
        <v>9</v>
      </c>
      <c r="E13" s="6" t="s">
        <v>9</v>
      </c>
      <c r="F13" s="102">
        <f>F14+F26+F50+F21+F55</f>
        <v>3471.6000000000004</v>
      </c>
      <c r="G13" s="102">
        <f>G14+G26+G50+G21+G55</f>
        <v>3659.1000000000004</v>
      </c>
    </row>
    <row r="14" spans="1:7" ht="28.5" customHeight="1">
      <c r="A14" s="10" t="str">
        <f>2!A16</f>
        <v>Функционирование высшего должностного лица субъекта Российской Федерации и муниципального образования</v>
      </c>
      <c r="B14" s="3" t="s">
        <v>8</v>
      </c>
      <c r="C14" s="3" t="s">
        <v>10</v>
      </c>
      <c r="D14" s="3" t="s">
        <v>9</v>
      </c>
      <c r="E14" s="6" t="s">
        <v>9</v>
      </c>
      <c r="F14" s="102">
        <f aca="true" t="shared" si="0" ref="F14:G17">F15</f>
        <v>725.6</v>
      </c>
      <c r="G14" s="11">
        <f t="shared" si="0"/>
        <v>725.6</v>
      </c>
    </row>
    <row r="15" spans="1:7" s="27" customFormat="1" ht="40.5" customHeight="1">
      <c r="A15" s="83" t="s">
        <v>11</v>
      </c>
      <c r="B15" s="3" t="s">
        <v>12</v>
      </c>
      <c r="C15" s="3" t="s">
        <v>10</v>
      </c>
      <c r="D15" s="3" t="s">
        <v>13</v>
      </c>
      <c r="E15" s="6"/>
      <c r="F15" s="102">
        <f t="shared" si="0"/>
        <v>725.6</v>
      </c>
      <c r="G15" s="11">
        <f t="shared" si="0"/>
        <v>725.6</v>
      </c>
    </row>
    <row r="16" spans="1:14" s="27" customFormat="1" ht="14.25" customHeight="1">
      <c r="A16" s="28" t="s">
        <v>14</v>
      </c>
      <c r="B16" s="3" t="s">
        <v>8</v>
      </c>
      <c r="C16" s="3" t="s">
        <v>10</v>
      </c>
      <c r="D16" s="3" t="s">
        <v>15</v>
      </c>
      <c r="E16" s="6"/>
      <c r="F16" s="102">
        <f t="shared" si="0"/>
        <v>725.6</v>
      </c>
      <c r="G16" s="11">
        <f t="shared" si="0"/>
        <v>725.6</v>
      </c>
      <c r="H16" s="29"/>
      <c r="I16" s="29"/>
      <c r="J16" s="29"/>
      <c r="K16" s="29"/>
      <c r="L16" s="29"/>
      <c r="M16" s="29"/>
      <c r="N16" s="29"/>
    </row>
    <row r="17" spans="1:14" s="27" customFormat="1" ht="55.5" customHeight="1">
      <c r="A17" s="8" t="s">
        <v>134</v>
      </c>
      <c r="B17" s="3" t="s">
        <v>12</v>
      </c>
      <c r="C17" s="3" t="s">
        <v>10</v>
      </c>
      <c r="D17" s="3" t="s">
        <v>15</v>
      </c>
      <c r="E17" s="6" t="s">
        <v>71</v>
      </c>
      <c r="F17" s="102">
        <f t="shared" si="0"/>
        <v>725.6</v>
      </c>
      <c r="G17" s="11">
        <f t="shared" si="0"/>
        <v>725.6</v>
      </c>
      <c r="H17" s="29"/>
      <c r="I17" s="29"/>
      <c r="J17" s="29"/>
      <c r="K17" s="29"/>
      <c r="L17" s="29"/>
      <c r="M17" s="29"/>
      <c r="N17" s="29"/>
    </row>
    <row r="18" spans="1:14" s="27" customFormat="1" ht="26.25" customHeight="1">
      <c r="A18" s="8" t="s">
        <v>135</v>
      </c>
      <c r="B18" s="3" t="s">
        <v>12</v>
      </c>
      <c r="C18" s="3" t="s">
        <v>10</v>
      </c>
      <c r="D18" s="3" t="s">
        <v>15</v>
      </c>
      <c r="E18" s="6" t="s">
        <v>72</v>
      </c>
      <c r="F18" s="102">
        <f>F19+F20</f>
        <v>725.6</v>
      </c>
      <c r="G18" s="102">
        <f>G19+G20</f>
        <v>725.6</v>
      </c>
      <c r="H18" s="29"/>
      <c r="I18" s="29"/>
      <c r="J18" s="29"/>
      <c r="K18" s="29"/>
      <c r="L18" s="29"/>
      <c r="M18" s="29"/>
      <c r="N18" s="29"/>
    </row>
    <row r="19" spans="1:14" ht="18" customHeight="1">
      <c r="A19" s="7" t="s">
        <v>75</v>
      </c>
      <c r="B19" s="2" t="s">
        <v>12</v>
      </c>
      <c r="C19" s="2" t="s">
        <v>10</v>
      </c>
      <c r="D19" s="2" t="s">
        <v>15</v>
      </c>
      <c r="E19" s="5" t="s">
        <v>73</v>
      </c>
      <c r="F19" s="104">
        <v>699</v>
      </c>
      <c r="G19" s="119">
        <v>699</v>
      </c>
      <c r="H19" s="30"/>
      <c r="I19" s="30"/>
      <c r="J19" s="30"/>
      <c r="K19" s="30"/>
      <c r="L19" s="30"/>
      <c r="M19" s="30"/>
      <c r="N19" s="30"/>
    </row>
    <row r="20" spans="1:14" ht="18" customHeight="1">
      <c r="A20" s="1" t="s">
        <v>76</v>
      </c>
      <c r="B20" s="2" t="s">
        <v>12</v>
      </c>
      <c r="C20" s="2" t="s">
        <v>10</v>
      </c>
      <c r="D20" s="2" t="s">
        <v>15</v>
      </c>
      <c r="E20" s="2" t="s">
        <v>74</v>
      </c>
      <c r="F20" s="104">
        <v>26.6</v>
      </c>
      <c r="G20" s="119">
        <v>26.6</v>
      </c>
      <c r="H20" s="30"/>
      <c r="I20" s="30"/>
      <c r="J20" s="30"/>
      <c r="K20" s="30"/>
      <c r="L20" s="30"/>
      <c r="M20" s="30"/>
      <c r="N20" s="30"/>
    </row>
    <row r="21" spans="1:14" ht="40.5" customHeight="1">
      <c r="A21" s="83" t="str">
        <f>2!A23</f>
        <v>Функционирование законодательных (представительных) органов государственной власти и представительных органов муниципальных образований</v>
      </c>
      <c r="B21" s="3" t="s">
        <v>12</v>
      </c>
      <c r="C21" s="3" t="s">
        <v>16</v>
      </c>
      <c r="D21" s="3"/>
      <c r="E21" s="6"/>
      <c r="F21" s="102">
        <f>F22</f>
        <v>13.1</v>
      </c>
      <c r="G21" s="11">
        <f>G22</f>
        <v>13.1</v>
      </c>
      <c r="H21" s="30"/>
      <c r="I21" s="30"/>
      <c r="J21" s="30"/>
      <c r="K21" s="30"/>
      <c r="L21" s="30"/>
      <c r="M21" s="30"/>
      <c r="N21" s="30"/>
    </row>
    <row r="22" spans="1:14" s="27" customFormat="1" ht="15" customHeight="1">
      <c r="A22" s="83" t="s">
        <v>17</v>
      </c>
      <c r="B22" s="3" t="s">
        <v>12</v>
      </c>
      <c r="C22" s="3" t="s">
        <v>16</v>
      </c>
      <c r="D22" s="3" t="s">
        <v>18</v>
      </c>
      <c r="E22" s="6"/>
      <c r="F22" s="102">
        <f>F23</f>
        <v>13.1</v>
      </c>
      <c r="G22" s="11">
        <f>G23</f>
        <v>13.1</v>
      </c>
      <c r="H22" s="29"/>
      <c r="I22" s="29"/>
      <c r="J22" s="29"/>
      <c r="K22" s="29"/>
      <c r="L22" s="29"/>
      <c r="M22" s="29"/>
      <c r="N22" s="29"/>
    </row>
    <row r="23" spans="1:14" s="27" customFormat="1" ht="66" customHeight="1">
      <c r="A23" s="10" t="s">
        <v>19</v>
      </c>
      <c r="B23" s="3" t="s">
        <v>12</v>
      </c>
      <c r="C23" s="3" t="s">
        <v>16</v>
      </c>
      <c r="D23" s="3" t="s">
        <v>20</v>
      </c>
      <c r="E23" s="6"/>
      <c r="F23" s="102">
        <f>F25</f>
        <v>13.1</v>
      </c>
      <c r="G23" s="11">
        <f>G25</f>
        <v>13.1</v>
      </c>
      <c r="H23" s="29"/>
      <c r="I23" s="29"/>
      <c r="J23" s="29"/>
      <c r="K23" s="29"/>
      <c r="L23" s="29"/>
      <c r="M23" s="29"/>
      <c r="N23" s="29"/>
    </row>
    <row r="24" spans="1:14" s="27" customFormat="1" ht="15.75" customHeight="1">
      <c r="A24" s="10" t="s">
        <v>17</v>
      </c>
      <c r="B24" s="3" t="s">
        <v>12</v>
      </c>
      <c r="C24" s="3" t="s">
        <v>16</v>
      </c>
      <c r="D24" s="3" t="s">
        <v>20</v>
      </c>
      <c r="E24" s="6" t="s">
        <v>101</v>
      </c>
      <c r="F24" s="102">
        <f>F25</f>
        <v>13.1</v>
      </c>
      <c r="G24" s="11">
        <f>G25</f>
        <v>13.1</v>
      </c>
      <c r="H24" s="29"/>
      <c r="I24" s="29"/>
      <c r="J24" s="29"/>
      <c r="K24" s="29"/>
      <c r="L24" s="29"/>
      <c r="M24" s="29"/>
      <c r="N24" s="29"/>
    </row>
    <row r="25" spans="1:14" ht="15.75" customHeight="1">
      <c r="A25" s="7" t="s">
        <v>21</v>
      </c>
      <c r="B25" s="2" t="s">
        <v>12</v>
      </c>
      <c r="C25" s="2" t="s">
        <v>16</v>
      </c>
      <c r="D25" s="2" t="s">
        <v>20</v>
      </c>
      <c r="E25" s="5" t="s">
        <v>77</v>
      </c>
      <c r="F25" s="104">
        <v>13.1</v>
      </c>
      <c r="G25" s="120">
        <v>13.1</v>
      </c>
      <c r="H25" s="30"/>
      <c r="I25" s="30"/>
      <c r="J25" s="30"/>
      <c r="K25" s="30"/>
      <c r="L25" s="30"/>
      <c r="M25" s="30"/>
      <c r="N25" s="30"/>
    </row>
    <row r="26" spans="1:14" ht="41.25" customHeight="1">
      <c r="A26" s="83" t="str">
        <f>2!A28</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6" s="3" t="s">
        <v>12</v>
      </c>
      <c r="C26" s="3" t="s">
        <v>22</v>
      </c>
      <c r="D26" s="3"/>
      <c r="E26" s="6"/>
      <c r="F26" s="102">
        <f>F27+F41</f>
        <v>2561.6000000000004</v>
      </c>
      <c r="G26" s="11">
        <f>G27+G41</f>
        <v>2593.5000000000005</v>
      </c>
      <c r="H26" s="30"/>
      <c r="I26" s="30"/>
      <c r="J26" s="30"/>
      <c r="K26" s="30"/>
      <c r="L26" s="30"/>
      <c r="M26" s="30"/>
      <c r="N26" s="30"/>
    </row>
    <row r="27" spans="1:14" s="27" customFormat="1" ht="39.75" customHeight="1">
      <c r="A27" s="83" t="s">
        <v>11</v>
      </c>
      <c r="B27" s="3" t="s">
        <v>8</v>
      </c>
      <c r="C27" s="3" t="s">
        <v>22</v>
      </c>
      <c r="D27" s="3" t="s">
        <v>13</v>
      </c>
      <c r="E27" s="6"/>
      <c r="F27" s="102">
        <f>F28</f>
        <v>2537.7000000000003</v>
      </c>
      <c r="G27" s="11">
        <f>G28</f>
        <v>2569.6000000000004</v>
      </c>
      <c r="H27" s="29"/>
      <c r="I27" s="29"/>
      <c r="J27" s="29"/>
      <c r="K27" s="29"/>
      <c r="L27" s="29"/>
      <c r="M27" s="29"/>
      <c r="N27" s="29"/>
    </row>
    <row r="28" spans="1:14" s="27" customFormat="1" ht="15" customHeight="1">
      <c r="A28" s="83" t="s">
        <v>23</v>
      </c>
      <c r="B28" s="3" t="s">
        <v>8</v>
      </c>
      <c r="C28" s="3" t="s">
        <v>22</v>
      </c>
      <c r="D28" s="3" t="s">
        <v>24</v>
      </c>
      <c r="E28" s="6"/>
      <c r="F28" s="102">
        <f>F29+F33+F37</f>
        <v>2537.7000000000003</v>
      </c>
      <c r="G28" s="11">
        <f>G29+G33+G37</f>
        <v>2569.6000000000004</v>
      </c>
      <c r="H28" s="29"/>
      <c r="I28" s="29"/>
      <c r="J28" s="29"/>
      <c r="K28" s="29"/>
      <c r="L28" s="29"/>
      <c r="M28" s="29"/>
      <c r="N28" s="29"/>
    </row>
    <row r="29" spans="1:14" s="27" customFormat="1" ht="51">
      <c r="A29" s="8" t="s">
        <v>134</v>
      </c>
      <c r="B29" s="3" t="s">
        <v>12</v>
      </c>
      <c r="C29" s="3" t="s">
        <v>22</v>
      </c>
      <c r="D29" s="3" t="s">
        <v>24</v>
      </c>
      <c r="E29" s="6" t="s">
        <v>71</v>
      </c>
      <c r="F29" s="102">
        <f>F30</f>
        <v>2064.8</v>
      </c>
      <c r="G29" s="11">
        <f>G30</f>
        <v>2064.8</v>
      </c>
      <c r="H29" s="29"/>
      <c r="I29" s="29"/>
      <c r="J29" s="29"/>
      <c r="K29" s="29"/>
      <c r="L29" s="29"/>
      <c r="M29" s="29"/>
      <c r="N29" s="29"/>
    </row>
    <row r="30" spans="1:14" s="27" customFormat="1" ht="25.5">
      <c r="A30" s="8" t="s">
        <v>135</v>
      </c>
      <c r="B30" s="3" t="s">
        <v>12</v>
      </c>
      <c r="C30" s="3" t="s">
        <v>22</v>
      </c>
      <c r="D30" s="3" t="s">
        <v>24</v>
      </c>
      <c r="E30" s="6" t="s">
        <v>72</v>
      </c>
      <c r="F30" s="102">
        <f>F31+F32</f>
        <v>2064.8</v>
      </c>
      <c r="G30" s="11">
        <f>G31+G32</f>
        <v>2064.8</v>
      </c>
      <c r="H30" s="29"/>
      <c r="I30" s="29"/>
      <c r="J30" s="29"/>
      <c r="K30" s="29"/>
      <c r="L30" s="29"/>
      <c r="M30" s="29"/>
      <c r="N30" s="29"/>
    </row>
    <row r="31" spans="1:14" ht="16.5" customHeight="1">
      <c r="A31" s="7" t="s">
        <v>75</v>
      </c>
      <c r="B31" s="2" t="s">
        <v>12</v>
      </c>
      <c r="C31" s="2" t="s">
        <v>22</v>
      </c>
      <c r="D31" s="2" t="s">
        <v>24</v>
      </c>
      <c r="E31" s="5" t="s">
        <v>73</v>
      </c>
      <c r="F31" s="104">
        <v>1995.9</v>
      </c>
      <c r="G31" s="104">
        <v>1995.9</v>
      </c>
      <c r="H31" s="30"/>
      <c r="I31" s="30"/>
      <c r="J31" s="30"/>
      <c r="K31" s="30"/>
      <c r="L31" s="30"/>
      <c r="M31" s="30"/>
      <c r="N31" s="30"/>
    </row>
    <row r="32" spans="1:14" ht="12.75">
      <c r="A32" s="7" t="s">
        <v>76</v>
      </c>
      <c r="B32" s="2" t="s">
        <v>12</v>
      </c>
      <c r="C32" s="2" t="s">
        <v>22</v>
      </c>
      <c r="D32" s="2" t="s">
        <v>24</v>
      </c>
      <c r="E32" s="5" t="s">
        <v>74</v>
      </c>
      <c r="F32" s="104">
        <v>68.9</v>
      </c>
      <c r="G32" s="104">
        <v>68.9</v>
      </c>
      <c r="H32" s="30"/>
      <c r="I32" s="30"/>
      <c r="J32" s="30"/>
      <c r="K32" s="30"/>
      <c r="L32" s="30"/>
      <c r="M32" s="30"/>
      <c r="N32" s="30"/>
    </row>
    <row r="33" spans="1:14" s="27" customFormat="1" ht="25.5">
      <c r="A33" s="10" t="s">
        <v>136</v>
      </c>
      <c r="B33" s="3" t="s">
        <v>12</v>
      </c>
      <c r="C33" s="3" t="s">
        <v>22</v>
      </c>
      <c r="D33" s="3" t="s">
        <v>24</v>
      </c>
      <c r="E33" s="6" t="s">
        <v>78</v>
      </c>
      <c r="F33" s="102">
        <f>F34</f>
        <v>441.4</v>
      </c>
      <c r="G33" s="11">
        <f>G34</f>
        <v>473.29999999999995</v>
      </c>
      <c r="H33" s="29"/>
      <c r="I33" s="29"/>
      <c r="J33" s="29"/>
      <c r="K33" s="29"/>
      <c r="L33" s="29"/>
      <c r="M33" s="29"/>
      <c r="N33" s="29"/>
    </row>
    <row r="34" spans="1:14" s="27" customFormat="1" ht="28.5" customHeight="1">
      <c r="A34" s="10" t="s">
        <v>138</v>
      </c>
      <c r="B34" s="3" t="s">
        <v>12</v>
      </c>
      <c r="C34" s="3" t="s">
        <v>22</v>
      </c>
      <c r="D34" s="3" t="s">
        <v>24</v>
      </c>
      <c r="E34" s="6" t="s">
        <v>79</v>
      </c>
      <c r="F34" s="102">
        <f>F35+F36</f>
        <v>441.4</v>
      </c>
      <c r="G34" s="11">
        <f>G35+G36</f>
        <v>473.29999999999995</v>
      </c>
      <c r="H34" s="29"/>
      <c r="I34" s="29"/>
      <c r="J34" s="29"/>
      <c r="K34" s="29"/>
      <c r="L34" s="29"/>
      <c r="M34" s="29"/>
      <c r="N34" s="29"/>
    </row>
    <row r="35" spans="1:14" ht="25.5">
      <c r="A35" s="7" t="s">
        <v>82</v>
      </c>
      <c r="B35" s="2" t="s">
        <v>12</v>
      </c>
      <c r="C35" s="2" t="s">
        <v>22</v>
      </c>
      <c r="D35" s="2" t="s">
        <v>24</v>
      </c>
      <c r="E35" s="5" t="s">
        <v>80</v>
      </c>
      <c r="F35" s="104">
        <v>118.6</v>
      </c>
      <c r="G35" s="119">
        <v>143.6</v>
      </c>
      <c r="H35" s="30"/>
      <c r="I35" s="30"/>
      <c r="J35" s="30"/>
      <c r="K35" s="30"/>
      <c r="L35" s="30"/>
      <c r="M35" s="30"/>
      <c r="N35" s="30"/>
    </row>
    <row r="36" spans="1:14" ht="25.5">
      <c r="A36" s="7" t="s">
        <v>137</v>
      </c>
      <c r="B36" s="2" t="s">
        <v>12</v>
      </c>
      <c r="C36" s="2" t="s">
        <v>22</v>
      </c>
      <c r="D36" s="2" t="s">
        <v>24</v>
      </c>
      <c r="E36" s="5" t="s">
        <v>81</v>
      </c>
      <c r="F36" s="104">
        <v>322.8</v>
      </c>
      <c r="G36" s="119">
        <v>329.7</v>
      </c>
      <c r="H36" s="30"/>
      <c r="I36" s="30"/>
      <c r="J36" s="30"/>
      <c r="K36" s="30"/>
      <c r="L36" s="30"/>
      <c r="M36" s="30"/>
      <c r="N36" s="30"/>
    </row>
    <row r="37" spans="1:14" s="27" customFormat="1" ht="12.75">
      <c r="A37" s="10" t="s">
        <v>86</v>
      </c>
      <c r="B37" s="3" t="s">
        <v>12</v>
      </c>
      <c r="C37" s="3" t="s">
        <v>22</v>
      </c>
      <c r="D37" s="3" t="s">
        <v>24</v>
      </c>
      <c r="E37" s="6" t="s">
        <v>83</v>
      </c>
      <c r="F37" s="102">
        <f>F38</f>
        <v>31.5</v>
      </c>
      <c r="G37" s="11">
        <f>G38</f>
        <v>31.5</v>
      </c>
      <c r="H37" s="29"/>
      <c r="I37" s="29"/>
      <c r="J37" s="29"/>
      <c r="K37" s="29"/>
      <c r="L37" s="29"/>
      <c r="M37" s="29"/>
      <c r="N37" s="29"/>
    </row>
    <row r="38" spans="1:14" s="27" customFormat="1" ht="12.75">
      <c r="A38" s="10" t="s">
        <v>87</v>
      </c>
      <c r="B38" s="3" t="s">
        <v>12</v>
      </c>
      <c r="C38" s="3" t="s">
        <v>22</v>
      </c>
      <c r="D38" s="3" t="s">
        <v>24</v>
      </c>
      <c r="E38" s="6" t="s">
        <v>84</v>
      </c>
      <c r="F38" s="102">
        <f>F39+F40</f>
        <v>31.5</v>
      </c>
      <c r="G38" s="102">
        <f>G39+G40</f>
        <v>31.5</v>
      </c>
      <c r="H38" s="29"/>
      <c r="I38" s="29"/>
      <c r="J38" s="29"/>
      <c r="K38" s="29"/>
      <c r="L38" s="29"/>
      <c r="M38" s="29"/>
      <c r="N38" s="29"/>
    </row>
    <row r="39" spans="1:14" s="27" customFormat="1" ht="12.75" hidden="1">
      <c r="A39" s="1"/>
      <c r="B39" s="2"/>
      <c r="C39" s="2"/>
      <c r="D39" s="2"/>
      <c r="E39" s="2"/>
      <c r="F39" s="4"/>
      <c r="G39" s="121"/>
      <c r="H39" s="29"/>
      <c r="I39" s="29"/>
      <c r="J39" s="29"/>
      <c r="K39" s="29"/>
      <c r="L39" s="29"/>
      <c r="M39" s="29"/>
      <c r="N39" s="29"/>
    </row>
    <row r="40" spans="1:14" ht="12.75">
      <c r="A40" s="7" t="s">
        <v>88</v>
      </c>
      <c r="B40" s="2" t="s">
        <v>12</v>
      </c>
      <c r="C40" s="2" t="s">
        <v>22</v>
      </c>
      <c r="D40" s="2" t="s">
        <v>24</v>
      </c>
      <c r="E40" s="5" t="s">
        <v>85</v>
      </c>
      <c r="F40" s="104">
        <v>31.5</v>
      </c>
      <c r="G40" s="104">
        <v>31.5</v>
      </c>
      <c r="H40" s="30"/>
      <c r="I40" s="30"/>
      <c r="J40" s="30"/>
      <c r="K40" s="30"/>
      <c r="L40" s="30"/>
      <c r="M40" s="30"/>
      <c r="N40" s="30"/>
    </row>
    <row r="41" spans="1:14" s="27" customFormat="1" ht="12.75">
      <c r="A41" s="83" t="s">
        <v>17</v>
      </c>
      <c r="B41" s="3" t="s">
        <v>12</v>
      </c>
      <c r="C41" s="3" t="s">
        <v>22</v>
      </c>
      <c r="D41" s="3" t="s">
        <v>18</v>
      </c>
      <c r="E41" s="6"/>
      <c r="F41" s="102">
        <f>F47+F42</f>
        <v>23.9</v>
      </c>
      <c r="G41" s="11">
        <f>G47+G42</f>
        <v>23.9</v>
      </c>
      <c r="H41" s="29"/>
      <c r="I41" s="29"/>
      <c r="J41" s="29"/>
      <c r="K41" s="29"/>
      <c r="L41" s="29"/>
      <c r="M41" s="29"/>
      <c r="N41" s="29"/>
    </row>
    <row r="42" spans="1:14" s="27" customFormat="1" ht="66.75" customHeight="1">
      <c r="A42" s="10" t="s">
        <v>25</v>
      </c>
      <c r="B42" s="3" t="s">
        <v>12</v>
      </c>
      <c r="C42" s="3" t="s">
        <v>22</v>
      </c>
      <c r="D42" s="3" t="s">
        <v>26</v>
      </c>
      <c r="E42" s="6"/>
      <c r="F42" s="102">
        <f aca="true" t="shared" si="1" ref="F42:G45">F43</f>
        <v>0.2</v>
      </c>
      <c r="G42" s="11">
        <f t="shared" si="1"/>
        <v>0.2</v>
      </c>
      <c r="H42" s="29"/>
      <c r="I42" s="29"/>
      <c r="J42" s="29"/>
      <c r="K42" s="29"/>
      <c r="L42" s="29"/>
      <c r="M42" s="29"/>
      <c r="N42" s="29"/>
    </row>
    <row r="43" spans="1:14" s="27" customFormat="1" ht="173.25" customHeight="1">
      <c r="A43" s="10" t="str">
        <f>2!A45</f>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v>
      </c>
      <c r="B43" s="3" t="s">
        <v>12</v>
      </c>
      <c r="C43" s="3" t="s">
        <v>22</v>
      </c>
      <c r="D43" s="3" t="s">
        <v>27</v>
      </c>
      <c r="E43" s="6"/>
      <c r="F43" s="102">
        <f t="shared" si="1"/>
        <v>0.2</v>
      </c>
      <c r="G43" s="11">
        <f t="shared" si="1"/>
        <v>0.2</v>
      </c>
      <c r="H43" s="29"/>
      <c r="I43" s="29"/>
      <c r="J43" s="29"/>
      <c r="K43" s="29"/>
      <c r="L43" s="29"/>
      <c r="M43" s="29"/>
      <c r="N43" s="29"/>
    </row>
    <row r="44" spans="1:14" s="27" customFormat="1" ht="29.25" customHeight="1">
      <c r="A44" s="10" t="s">
        <v>136</v>
      </c>
      <c r="B44" s="3" t="s">
        <v>12</v>
      </c>
      <c r="C44" s="3" t="s">
        <v>22</v>
      </c>
      <c r="D44" s="3" t="s">
        <v>27</v>
      </c>
      <c r="E44" s="6" t="s">
        <v>78</v>
      </c>
      <c r="F44" s="102">
        <f t="shared" si="1"/>
        <v>0.2</v>
      </c>
      <c r="G44" s="11">
        <f t="shared" si="1"/>
        <v>0.2</v>
      </c>
      <c r="H44" s="29"/>
      <c r="I44" s="29"/>
      <c r="J44" s="29"/>
      <c r="K44" s="29"/>
      <c r="L44" s="29"/>
      <c r="M44" s="29"/>
      <c r="N44" s="29"/>
    </row>
    <row r="45" spans="1:14" s="27" customFormat="1" ht="26.25" customHeight="1">
      <c r="A45" s="10" t="s">
        <v>138</v>
      </c>
      <c r="B45" s="3" t="s">
        <v>12</v>
      </c>
      <c r="C45" s="3" t="s">
        <v>22</v>
      </c>
      <c r="D45" s="3" t="s">
        <v>27</v>
      </c>
      <c r="E45" s="6" t="s">
        <v>79</v>
      </c>
      <c r="F45" s="102">
        <f t="shared" si="1"/>
        <v>0.2</v>
      </c>
      <c r="G45" s="11">
        <f t="shared" si="1"/>
        <v>0.2</v>
      </c>
      <c r="H45" s="29"/>
      <c r="I45" s="29"/>
      <c r="J45" s="29"/>
      <c r="K45" s="29"/>
      <c r="L45" s="29"/>
      <c r="M45" s="29"/>
      <c r="N45" s="29"/>
    </row>
    <row r="46" spans="1:14" ht="27" customHeight="1">
      <c r="A46" s="7" t="s">
        <v>137</v>
      </c>
      <c r="B46" s="2" t="s">
        <v>12</v>
      </c>
      <c r="C46" s="2" t="s">
        <v>22</v>
      </c>
      <c r="D46" s="2" t="s">
        <v>27</v>
      </c>
      <c r="E46" s="5" t="s">
        <v>81</v>
      </c>
      <c r="F46" s="104">
        <v>0.2</v>
      </c>
      <c r="G46" s="119">
        <v>0.2</v>
      </c>
      <c r="H46" s="30"/>
      <c r="I46" s="30"/>
      <c r="J46" s="30"/>
      <c r="K46" s="30"/>
      <c r="L46" s="30"/>
      <c r="M46" s="30"/>
      <c r="N46" s="30"/>
    </row>
    <row r="47" spans="1:14" s="27" customFormat="1" ht="63.75">
      <c r="A47" s="10" t="s">
        <v>19</v>
      </c>
      <c r="B47" s="3" t="s">
        <v>12</v>
      </c>
      <c r="C47" s="3" t="s">
        <v>22</v>
      </c>
      <c r="D47" s="3" t="s">
        <v>20</v>
      </c>
      <c r="E47" s="6"/>
      <c r="F47" s="102">
        <f>F49</f>
        <v>23.7</v>
      </c>
      <c r="G47" s="11">
        <f>G49</f>
        <v>23.7</v>
      </c>
      <c r="H47" s="29"/>
      <c r="I47" s="29"/>
      <c r="J47" s="29"/>
      <c r="K47" s="29"/>
      <c r="L47" s="29"/>
      <c r="M47" s="29"/>
      <c r="N47" s="29"/>
    </row>
    <row r="48" spans="1:14" s="27" customFormat="1" ht="12.75">
      <c r="A48" s="10" t="s">
        <v>17</v>
      </c>
      <c r="B48" s="3" t="s">
        <v>12</v>
      </c>
      <c r="C48" s="3" t="s">
        <v>22</v>
      </c>
      <c r="D48" s="3" t="s">
        <v>20</v>
      </c>
      <c r="E48" s="6" t="s">
        <v>101</v>
      </c>
      <c r="F48" s="102">
        <f>F49</f>
        <v>23.7</v>
      </c>
      <c r="G48" s="11">
        <f>G49</f>
        <v>23.7</v>
      </c>
      <c r="H48" s="29"/>
      <c r="I48" s="29"/>
      <c r="J48" s="29"/>
      <c r="K48" s="29"/>
      <c r="L48" s="29"/>
      <c r="M48" s="29"/>
      <c r="N48" s="29"/>
    </row>
    <row r="49" spans="1:14" ht="12.75">
      <c r="A49" s="88" t="s">
        <v>21</v>
      </c>
      <c r="B49" s="2" t="s">
        <v>12</v>
      </c>
      <c r="C49" s="2" t="s">
        <v>22</v>
      </c>
      <c r="D49" s="2" t="s">
        <v>20</v>
      </c>
      <c r="E49" s="5" t="s">
        <v>77</v>
      </c>
      <c r="F49" s="104">
        <v>23.7</v>
      </c>
      <c r="G49" s="120">
        <v>23.7</v>
      </c>
      <c r="H49" s="30"/>
      <c r="I49" s="30"/>
      <c r="J49" s="30"/>
      <c r="K49" s="30"/>
      <c r="L49" s="30"/>
      <c r="M49" s="30"/>
      <c r="N49" s="30"/>
    </row>
    <row r="50" spans="1:14" ht="15.75" customHeight="1">
      <c r="A50" s="63" t="s">
        <v>183</v>
      </c>
      <c r="B50" s="31" t="s">
        <v>12</v>
      </c>
      <c r="C50" s="32" t="s">
        <v>116</v>
      </c>
      <c r="D50" s="32"/>
      <c r="E50" s="32"/>
      <c r="F50" s="102">
        <f aca="true" t="shared" si="2" ref="F50:G53">F51</f>
        <v>15</v>
      </c>
      <c r="G50" s="102">
        <f t="shared" si="2"/>
        <v>11.7</v>
      </c>
      <c r="H50" s="30"/>
      <c r="I50" s="30"/>
      <c r="J50" s="30"/>
      <c r="K50" s="30"/>
      <c r="L50" s="30"/>
      <c r="M50" s="30"/>
      <c r="N50" s="30"/>
    </row>
    <row r="51" spans="1:14" s="27" customFormat="1" ht="12.75">
      <c r="A51" s="63" t="s">
        <v>183</v>
      </c>
      <c r="B51" s="33" t="s">
        <v>12</v>
      </c>
      <c r="C51" s="32" t="s">
        <v>116</v>
      </c>
      <c r="D51" s="3" t="s">
        <v>180</v>
      </c>
      <c r="E51" s="3"/>
      <c r="F51" s="102">
        <f t="shared" si="2"/>
        <v>15</v>
      </c>
      <c r="G51" s="102">
        <f t="shared" si="2"/>
        <v>11.7</v>
      </c>
      <c r="H51" s="29"/>
      <c r="I51" s="29"/>
      <c r="J51" s="29"/>
      <c r="K51" s="29"/>
      <c r="L51" s="29"/>
      <c r="M51" s="29"/>
      <c r="N51" s="29"/>
    </row>
    <row r="52" spans="1:14" s="27" customFormat="1" ht="12.75">
      <c r="A52" s="63" t="s">
        <v>184</v>
      </c>
      <c r="B52" s="3" t="s">
        <v>12</v>
      </c>
      <c r="C52" s="32" t="s">
        <v>116</v>
      </c>
      <c r="D52" s="3" t="s">
        <v>181</v>
      </c>
      <c r="E52" s="3"/>
      <c r="F52" s="102">
        <f t="shared" si="2"/>
        <v>15</v>
      </c>
      <c r="G52" s="102">
        <f t="shared" si="2"/>
        <v>11.7</v>
      </c>
      <c r="H52" s="29"/>
      <c r="I52" s="29"/>
      <c r="J52" s="29"/>
      <c r="K52" s="29"/>
      <c r="L52" s="29"/>
      <c r="M52" s="29"/>
      <c r="N52" s="29"/>
    </row>
    <row r="53" spans="1:14" s="27" customFormat="1" ht="12.75">
      <c r="A53" s="8" t="s">
        <v>185</v>
      </c>
      <c r="B53" s="3" t="s">
        <v>12</v>
      </c>
      <c r="C53" s="32" t="s">
        <v>116</v>
      </c>
      <c r="D53" s="3" t="s">
        <v>181</v>
      </c>
      <c r="E53" s="3" t="s">
        <v>83</v>
      </c>
      <c r="F53" s="102">
        <f t="shared" si="2"/>
        <v>15</v>
      </c>
      <c r="G53" s="11">
        <f t="shared" si="2"/>
        <v>11.7</v>
      </c>
      <c r="H53" s="29"/>
      <c r="I53" s="29"/>
      <c r="J53" s="29"/>
      <c r="K53" s="29"/>
      <c r="L53" s="29"/>
      <c r="M53" s="29"/>
      <c r="N53" s="29"/>
    </row>
    <row r="54" spans="1:14" s="27" customFormat="1" ht="16.5" customHeight="1">
      <c r="A54" s="1" t="s">
        <v>186</v>
      </c>
      <c r="B54" s="2" t="s">
        <v>12</v>
      </c>
      <c r="C54" s="49" t="s">
        <v>116</v>
      </c>
      <c r="D54" s="2" t="s">
        <v>181</v>
      </c>
      <c r="E54" s="2" t="s">
        <v>182</v>
      </c>
      <c r="F54" s="104">
        <v>15</v>
      </c>
      <c r="G54" s="121">
        <v>11.7</v>
      </c>
      <c r="H54" s="29"/>
      <c r="I54" s="29"/>
      <c r="J54" s="29"/>
      <c r="K54" s="29"/>
      <c r="L54" s="29"/>
      <c r="M54" s="29"/>
      <c r="N54" s="29"/>
    </row>
    <row r="55" spans="1:14" ht="12.75">
      <c r="A55" s="44" t="s">
        <v>70</v>
      </c>
      <c r="B55" s="31" t="s">
        <v>12</v>
      </c>
      <c r="C55" s="32" t="s">
        <v>28</v>
      </c>
      <c r="D55" s="2"/>
      <c r="E55" s="5"/>
      <c r="F55" s="102">
        <f>F56+F62</f>
        <v>156.29999999999998</v>
      </c>
      <c r="G55" s="102">
        <f>G56+G62</f>
        <v>315.20000000000005</v>
      </c>
      <c r="H55" s="30"/>
      <c r="I55" s="30"/>
      <c r="J55" s="30"/>
      <c r="K55" s="30"/>
      <c r="L55" s="30"/>
      <c r="M55" s="30"/>
      <c r="N55" s="30"/>
    </row>
    <row r="56" spans="1:14" s="27" customFormat="1" ht="25.5">
      <c r="A56" s="10" t="s">
        <v>29</v>
      </c>
      <c r="B56" s="3" t="s">
        <v>12</v>
      </c>
      <c r="C56" s="3" t="s">
        <v>28</v>
      </c>
      <c r="D56" s="3" t="s">
        <v>30</v>
      </c>
      <c r="E56" s="6"/>
      <c r="F56" s="102">
        <f aca="true" t="shared" si="3" ref="F56:G58">F57</f>
        <v>5.1</v>
      </c>
      <c r="G56" s="11">
        <f t="shared" si="3"/>
        <v>5.1</v>
      </c>
      <c r="H56" s="29"/>
      <c r="I56" s="29"/>
      <c r="J56" s="29"/>
      <c r="K56" s="29"/>
      <c r="L56" s="29"/>
      <c r="M56" s="29"/>
      <c r="N56" s="29"/>
    </row>
    <row r="57" spans="1:14" s="27" customFormat="1" ht="25.5">
      <c r="A57" s="10" t="s">
        <v>91</v>
      </c>
      <c r="B57" s="3" t="s">
        <v>12</v>
      </c>
      <c r="C57" s="3" t="s">
        <v>28</v>
      </c>
      <c r="D57" s="3" t="s">
        <v>203</v>
      </c>
      <c r="E57" s="6"/>
      <c r="F57" s="102">
        <f t="shared" si="3"/>
        <v>5.1</v>
      </c>
      <c r="G57" s="11">
        <f t="shared" si="3"/>
        <v>5.1</v>
      </c>
      <c r="H57" s="29"/>
      <c r="I57" s="29"/>
      <c r="J57" s="29"/>
      <c r="K57" s="29"/>
      <c r="L57" s="29"/>
      <c r="M57" s="29"/>
      <c r="N57" s="29"/>
    </row>
    <row r="58" spans="1:14" s="27" customFormat="1" ht="12.75">
      <c r="A58" s="10" t="s">
        <v>86</v>
      </c>
      <c r="B58" s="3" t="s">
        <v>12</v>
      </c>
      <c r="C58" s="3" t="s">
        <v>28</v>
      </c>
      <c r="D58" s="3" t="s">
        <v>203</v>
      </c>
      <c r="E58" s="6" t="s">
        <v>83</v>
      </c>
      <c r="F58" s="102">
        <f t="shared" si="3"/>
        <v>5.1</v>
      </c>
      <c r="G58" s="11">
        <f t="shared" si="3"/>
        <v>5.1</v>
      </c>
      <c r="H58" s="29"/>
      <c r="I58" s="29"/>
      <c r="J58" s="29"/>
      <c r="K58" s="29"/>
      <c r="L58" s="29"/>
      <c r="M58" s="29"/>
      <c r="N58" s="29"/>
    </row>
    <row r="59" spans="1:14" s="27" customFormat="1" ht="12.75">
      <c r="A59" s="10" t="s">
        <v>87</v>
      </c>
      <c r="B59" s="3" t="s">
        <v>12</v>
      </c>
      <c r="C59" s="3" t="s">
        <v>28</v>
      </c>
      <c r="D59" s="3" t="s">
        <v>203</v>
      </c>
      <c r="E59" s="6" t="s">
        <v>84</v>
      </c>
      <c r="F59" s="102">
        <f>F61+F60</f>
        <v>5.1</v>
      </c>
      <c r="G59" s="102">
        <f>G61+G60</f>
        <v>5.1</v>
      </c>
      <c r="H59" s="29"/>
      <c r="I59" s="29"/>
      <c r="J59" s="29"/>
      <c r="K59" s="29"/>
      <c r="L59" s="29"/>
      <c r="M59" s="29"/>
      <c r="N59" s="29"/>
    </row>
    <row r="60" spans="1:14" s="27" customFormat="1" ht="12.75">
      <c r="A60" s="1" t="s">
        <v>131</v>
      </c>
      <c r="B60" s="2" t="s">
        <v>12</v>
      </c>
      <c r="C60" s="2" t="s">
        <v>28</v>
      </c>
      <c r="D60" s="2" t="s">
        <v>203</v>
      </c>
      <c r="E60" s="5" t="s">
        <v>132</v>
      </c>
      <c r="F60" s="104">
        <v>0.1</v>
      </c>
      <c r="G60" s="122">
        <v>0.1</v>
      </c>
      <c r="H60" s="29"/>
      <c r="I60" s="29"/>
      <c r="J60" s="29"/>
      <c r="K60" s="29"/>
      <c r="L60" s="29"/>
      <c r="M60" s="29"/>
      <c r="N60" s="29"/>
    </row>
    <row r="61" spans="1:14" ht="12.75">
      <c r="A61" s="7" t="s">
        <v>88</v>
      </c>
      <c r="B61" s="2" t="s">
        <v>12</v>
      </c>
      <c r="C61" s="2" t="s">
        <v>28</v>
      </c>
      <c r="D61" s="2" t="s">
        <v>203</v>
      </c>
      <c r="E61" s="5" t="s">
        <v>85</v>
      </c>
      <c r="F61" s="104">
        <v>5</v>
      </c>
      <c r="G61" s="119">
        <v>5</v>
      </c>
      <c r="H61" s="30"/>
      <c r="I61" s="30"/>
      <c r="J61" s="30"/>
      <c r="K61" s="30"/>
      <c r="L61" s="30"/>
      <c r="M61" s="30"/>
      <c r="N61" s="30"/>
    </row>
    <row r="62" spans="1:14" s="27" customFormat="1" ht="12.75">
      <c r="A62" s="10" t="s">
        <v>107</v>
      </c>
      <c r="B62" s="3" t="s">
        <v>12</v>
      </c>
      <c r="C62" s="3" t="s">
        <v>28</v>
      </c>
      <c r="D62" s="3" t="s">
        <v>108</v>
      </c>
      <c r="E62" s="6"/>
      <c r="F62" s="102">
        <f>F63</f>
        <v>151.2</v>
      </c>
      <c r="G62" s="123">
        <f>G63</f>
        <v>310.1</v>
      </c>
      <c r="H62" s="29"/>
      <c r="I62" s="29"/>
      <c r="J62" s="29"/>
      <c r="K62" s="29"/>
      <c r="L62" s="29"/>
      <c r="M62" s="29"/>
      <c r="N62" s="29"/>
    </row>
    <row r="63" spans="1:14" s="27" customFormat="1" ht="12.75">
      <c r="A63" s="10" t="s">
        <v>86</v>
      </c>
      <c r="B63" s="3" t="s">
        <v>12</v>
      </c>
      <c r="C63" s="3" t="s">
        <v>28</v>
      </c>
      <c r="D63" s="3" t="s">
        <v>108</v>
      </c>
      <c r="E63" s="6" t="s">
        <v>83</v>
      </c>
      <c r="F63" s="102">
        <f>F64</f>
        <v>151.2</v>
      </c>
      <c r="G63" s="123">
        <f>G64</f>
        <v>310.1</v>
      </c>
      <c r="H63" s="29"/>
      <c r="I63" s="29"/>
      <c r="J63" s="29"/>
      <c r="K63" s="29"/>
      <c r="L63" s="29"/>
      <c r="M63" s="29"/>
      <c r="N63" s="29"/>
    </row>
    <row r="64" spans="1:14" ht="12.75">
      <c r="A64" s="7" t="s">
        <v>90</v>
      </c>
      <c r="B64" s="2" t="s">
        <v>12</v>
      </c>
      <c r="C64" s="2" t="s">
        <v>28</v>
      </c>
      <c r="D64" s="2" t="s">
        <v>108</v>
      </c>
      <c r="E64" s="5" t="s">
        <v>89</v>
      </c>
      <c r="F64" s="104">
        <v>151.2</v>
      </c>
      <c r="G64" s="119">
        <v>310.1</v>
      </c>
      <c r="H64" s="124"/>
      <c r="I64" s="124"/>
      <c r="J64" s="30"/>
      <c r="K64" s="30"/>
      <c r="L64" s="30"/>
      <c r="M64" s="30"/>
      <c r="N64" s="30"/>
    </row>
    <row r="65" spans="1:14" ht="12.75">
      <c r="A65" s="83" t="s">
        <v>31</v>
      </c>
      <c r="B65" s="3" t="s">
        <v>10</v>
      </c>
      <c r="C65" s="3"/>
      <c r="D65" s="3"/>
      <c r="E65" s="6"/>
      <c r="F65" s="102">
        <f aca="true" t="shared" si="4" ref="F65:G67">F66</f>
        <v>61.4</v>
      </c>
      <c r="G65" s="11">
        <f t="shared" si="4"/>
        <v>61.8</v>
      </c>
      <c r="H65" s="30"/>
      <c r="I65" s="30"/>
      <c r="J65" s="30"/>
      <c r="K65" s="30"/>
      <c r="L65" s="30"/>
      <c r="M65" s="30"/>
      <c r="N65" s="30"/>
    </row>
    <row r="66" spans="1:14" ht="12.75">
      <c r="A66" s="83" t="s">
        <v>32</v>
      </c>
      <c r="B66" s="3" t="s">
        <v>10</v>
      </c>
      <c r="C66" s="3" t="s">
        <v>16</v>
      </c>
      <c r="D66" s="2"/>
      <c r="E66" s="5"/>
      <c r="F66" s="102">
        <f t="shared" si="4"/>
        <v>61.4</v>
      </c>
      <c r="G66" s="11">
        <f t="shared" si="4"/>
        <v>61.8</v>
      </c>
      <c r="H66" s="30"/>
      <c r="I66" s="30"/>
      <c r="J66" s="30"/>
      <c r="K66" s="30"/>
      <c r="L66" s="30"/>
      <c r="M66" s="30"/>
      <c r="N66" s="30"/>
    </row>
    <row r="67" spans="1:14" s="27" customFormat="1" ht="12.75">
      <c r="A67" s="83" t="s">
        <v>33</v>
      </c>
      <c r="B67" s="3" t="s">
        <v>10</v>
      </c>
      <c r="C67" s="3" t="s">
        <v>16</v>
      </c>
      <c r="D67" s="3" t="s">
        <v>34</v>
      </c>
      <c r="E67" s="6"/>
      <c r="F67" s="102">
        <f t="shared" si="4"/>
        <v>61.4</v>
      </c>
      <c r="G67" s="11">
        <f t="shared" si="4"/>
        <v>61.8</v>
      </c>
      <c r="H67" s="29"/>
      <c r="I67" s="29"/>
      <c r="J67" s="29"/>
      <c r="K67" s="29"/>
      <c r="L67" s="29"/>
      <c r="M67" s="29"/>
      <c r="N67" s="29"/>
    </row>
    <row r="68" spans="1:14" s="27" customFormat="1" ht="30" customHeight="1">
      <c r="A68" s="83" t="s">
        <v>35</v>
      </c>
      <c r="B68" s="3" t="s">
        <v>10</v>
      </c>
      <c r="C68" s="3" t="s">
        <v>16</v>
      </c>
      <c r="D68" s="3" t="s">
        <v>36</v>
      </c>
      <c r="E68" s="6"/>
      <c r="F68" s="102">
        <f>F69+F72</f>
        <v>61.4</v>
      </c>
      <c r="G68" s="11">
        <f>G69+G72</f>
        <v>61.8</v>
      </c>
      <c r="H68" s="29"/>
      <c r="I68" s="29"/>
      <c r="J68" s="29"/>
      <c r="K68" s="29"/>
      <c r="L68" s="29"/>
      <c r="M68" s="29"/>
      <c r="N68" s="29"/>
    </row>
    <row r="69" spans="1:14" s="27" customFormat="1" ht="51">
      <c r="A69" s="8" t="s">
        <v>134</v>
      </c>
      <c r="B69" s="3" t="s">
        <v>10</v>
      </c>
      <c r="C69" s="3" t="s">
        <v>16</v>
      </c>
      <c r="D69" s="3" t="s">
        <v>36</v>
      </c>
      <c r="E69" s="6" t="s">
        <v>71</v>
      </c>
      <c r="F69" s="102">
        <f>F70</f>
        <v>61.4</v>
      </c>
      <c r="G69" s="11">
        <f>G70</f>
        <v>61.8</v>
      </c>
      <c r="H69" s="29"/>
      <c r="I69" s="29"/>
      <c r="J69" s="29"/>
      <c r="K69" s="29"/>
      <c r="L69" s="29"/>
      <c r="M69" s="29"/>
      <c r="N69" s="29"/>
    </row>
    <row r="70" spans="1:14" s="27" customFormat="1" ht="25.5">
      <c r="A70" s="8" t="s">
        <v>135</v>
      </c>
      <c r="B70" s="3" t="s">
        <v>10</v>
      </c>
      <c r="C70" s="3" t="s">
        <v>16</v>
      </c>
      <c r="D70" s="3" t="s">
        <v>36</v>
      </c>
      <c r="E70" s="6" t="s">
        <v>72</v>
      </c>
      <c r="F70" s="102">
        <f>F71</f>
        <v>61.4</v>
      </c>
      <c r="G70" s="11">
        <f>G71</f>
        <v>61.8</v>
      </c>
      <c r="H70" s="29"/>
      <c r="I70" s="29"/>
      <c r="J70" s="29"/>
      <c r="K70" s="29"/>
      <c r="L70" s="29"/>
      <c r="M70" s="29"/>
      <c r="N70" s="29"/>
    </row>
    <row r="71" spans="1:14" ht="16.5" customHeight="1">
      <c r="A71" s="7" t="s">
        <v>75</v>
      </c>
      <c r="B71" s="2" t="s">
        <v>10</v>
      </c>
      <c r="C71" s="2" t="s">
        <v>16</v>
      </c>
      <c r="D71" s="2" t="s">
        <v>36</v>
      </c>
      <c r="E71" s="5" t="s">
        <v>73</v>
      </c>
      <c r="F71" s="104">
        <v>61.4</v>
      </c>
      <c r="G71" s="119">
        <v>61.8</v>
      </c>
      <c r="H71" s="30"/>
      <c r="I71" s="30"/>
      <c r="J71" s="30"/>
      <c r="K71" s="30"/>
      <c r="L71" s="30"/>
      <c r="M71" s="30"/>
      <c r="N71" s="30"/>
    </row>
    <row r="72" spans="1:14" s="27" customFormat="1" ht="25.5" hidden="1">
      <c r="A72" s="10" t="s">
        <v>136</v>
      </c>
      <c r="B72" s="3" t="s">
        <v>10</v>
      </c>
      <c r="C72" s="3" t="s">
        <v>16</v>
      </c>
      <c r="D72" s="3" t="s">
        <v>36</v>
      </c>
      <c r="E72" s="6" t="s">
        <v>78</v>
      </c>
      <c r="F72" s="102">
        <f>F73</f>
        <v>0</v>
      </c>
      <c r="G72" s="11">
        <f>G73</f>
        <v>0</v>
      </c>
      <c r="H72" s="29"/>
      <c r="I72" s="29"/>
      <c r="J72" s="29"/>
      <c r="K72" s="29"/>
      <c r="L72" s="29"/>
      <c r="M72" s="29"/>
      <c r="N72" s="29"/>
    </row>
    <row r="73" spans="1:14" s="27" customFormat="1" ht="27.75" customHeight="1" hidden="1">
      <c r="A73" s="10" t="s">
        <v>138</v>
      </c>
      <c r="B73" s="3" t="s">
        <v>10</v>
      </c>
      <c r="C73" s="3" t="s">
        <v>16</v>
      </c>
      <c r="D73" s="3" t="s">
        <v>36</v>
      </c>
      <c r="E73" s="6" t="s">
        <v>79</v>
      </c>
      <c r="F73" s="102">
        <f>F75+F74</f>
        <v>0</v>
      </c>
      <c r="G73" s="102">
        <f>G75+G74</f>
        <v>0</v>
      </c>
      <c r="H73" s="29"/>
      <c r="I73" s="29"/>
      <c r="J73" s="29"/>
      <c r="K73" s="29"/>
      <c r="L73" s="29"/>
      <c r="M73" s="29"/>
      <c r="N73" s="29"/>
    </row>
    <row r="74" spans="1:14" s="27" customFormat="1" ht="27.75" customHeight="1" hidden="1">
      <c r="A74" s="1" t="s">
        <v>82</v>
      </c>
      <c r="B74" s="2" t="s">
        <v>10</v>
      </c>
      <c r="C74" s="2" t="s">
        <v>16</v>
      </c>
      <c r="D74" s="2" t="s">
        <v>36</v>
      </c>
      <c r="E74" s="5" t="s">
        <v>80</v>
      </c>
      <c r="F74" s="104">
        <v>0</v>
      </c>
      <c r="G74" s="121">
        <v>0</v>
      </c>
      <c r="H74" s="29"/>
      <c r="I74" s="29"/>
      <c r="J74" s="29"/>
      <c r="K74" s="29"/>
      <c r="L74" s="29"/>
      <c r="M74" s="29"/>
      <c r="N74" s="29"/>
    </row>
    <row r="75" spans="1:14" ht="25.5" hidden="1">
      <c r="A75" s="7" t="s">
        <v>137</v>
      </c>
      <c r="B75" s="2" t="s">
        <v>10</v>
      </c>
      <c r="C75" s="2" t="s">
        <v>16</v>
      </c>
      <c r="D75" s="2" t="s">
        <v>36</v>
      </c>
      <c r="E75" s="5" t="s">
        <v>81</v>
      </c>
      <c r="F75" s="104">
        <v>0</v>
      </c>
      <c r="G75" s="119">
        <v>0</v>
      </c>
      <c r="H75" s="30"/>
      <c r="I75" s="30"/>
      <c r="J75" s="30"/>
      <c r="K75" s="30"/>
      <c r="L75" s="30"/>
      <c r="M75" s="30"/>
      <c r="N75" s="30"/>
    </row>
    <row r="76" spans="1:14" ht="25.5">
      <c r="A76" s="10" t="s">
        <v>37</v>
      </c>
      <c r="B76" s="3" t="s">
        <v>16</v>
      </c>
      <c r="C76" s="3" t="s">
        <v>9</v>
      </c>
      <c r="D76" s="3" t="s">
        <v>9</v>
      </c>
      <c r="E76" s="6" t="s">
        <v>9</v>
      </c>
      <c r="F76" s="102">
        <f aca="true" t="shared" si="5" ref="F76:G78">F77</f>
        <v>56.6</v>
      </c>
      <c r="G76" s="11">
        <f t="shared" si="5"/>
        <v>56.6</v>
      </c>
      <c r="H76" s="30"/>
      <c r="I76" s="30"/>
      <c r="J76" s="30"/>
      <c r="K76" s="30"/>
      <c r="L76" s="30"/>
      <c r="M76" s="30"/>
      <c r="N76" s="30"/>
    </row>
    <row r="77" spans="1:14" ht="25.5">
      <c r="A77" s="28" t="s">
        <v>38</v>
      </c>
      <c r="B77" s="3" t="s">
        <v>16</v>
      </c>
      <c r="C77" s="3" t="s">
        <v>39</v>
      </c>
      <c r="D77" s="3"/>
      <c r="E77" s="6"/>
      <c r="F77" s="102">
        <f t="shared" si="5"/>
        <v>56.6</v>
      </c>
      <c r="G77" s="11">
        <f t="shared" si="5"/>
        <v>56.6</v>
      </c>
      <c r="H77" s="30"/>
      <c r="I77" s="30"/>
      <c r="J77" s="30"/>
      <c r="K77" s="30"/>
      <c r="L77" s="30"/>
      <c r="M77" s="30"/>
      <c r="N77" s="30"/>
    </row>
    <row r="78" spans="1:14" s="27" customFormat="1" ht="12.75">
      <c r="A78" s="83" t="s">
        <v>17</v>
      </c>
      <c r="B78" s="3" t="s">
        <v>16</v>
      </c>
      <c r="C78" s="3" t="s">
        <v>39</v>
      </c>
      <c r="D78" s="3" t="s">
        <v>18</v>
      </c>
      <c r="E78" s="6"/>
      <c r="F78" s="102">
        <f t="shared" si="5"/>
        <v>56.6</v>
      </c>
      <c r="G78" s="11">
        <f t="shared" si="5"/>
        <v>56.6</v>
      </c>
      <c r="H78" s="29"/>
      <c r="I78" s="29"/>
      <c r="J78" s="29"/>
      <c r="K78" s="29"/>
      <c r="L78" s="29"/>
      <c r="M78" s="29"/>
      <c r="N78" s="29"/>
    </row>
    <row r="79" spans="1:14" s="27" customFormat="1" ht="65.25" customHeight="1">
      <c r="A79" s="10" t="s">
        <v>19</v>
      </c>
      <c r="B79" s="3" t="s">
        <v>16</v>
      </c>
      <c r="C79" s="3" t="s">
        <v>39</v>
      </c>
      <c r="D79" s="3" t="s">
        <v>20</v>
      </c>
      <c r="E79" s="6"/>
      <c r="F79" s="102">
        <f>F81</f>
        <v>56.6</v>
      </c>
      <c r="G79" s="11">
        <f>G81</f>
        <v>56.6</v>
      </c>
      <c r="H79" s="29"/>
      <c r="I79" s="29"/>
      <c r="J79" s="29"/>
      <c r="K79" s="29"/>
      <c r="L79" s="29"/>
      <c r="M79" s="29"/>
      <c r="N79" s="29"/>
    </row>
    <row r="80" spans="1:14" s="27" customFormat="1" ht="12.75">
      <c r="A80" s="10" t="s">
        <v>17</v>
      </c>
      <c r="B80" s="3" t="s">
        <v>16</v>
      </c>
      <c r="C80" s="3" t="s">
        <v>39</v>
      </c>
      <c r="D80" s="3" t="s">
        <v>20</v>
      </c>
      <c r="E80" s="6" t="s">
        <v>101</v>
      </c>
      <c r="F80" s="102">
        <f>F81</f>
        <v>56.6</v>
      </c>
      <c r="G80" s="11">
        <f>G81</f>
        <v>56.6</v>
      </c>
      <c r="H80" s="29"/>
      <c r="I80" s="29"/>
      <c r="J80" s="29"/>
      <c r="K80" s="29"/>
      <c r="L80" s="29"/>
      <c r="M80" s="29"/>
      <c r="N80" s="29"/>
    </row>
    <row r="81" spans="1:14" ht="12.75">
      <c r="A81" s="7" t="s">
        <v>21</v>
      </c>
      <c r="B81" s="2" t="s">
        <v>16</v>
      </c>
      <c r="C81" s="2" t="s">
        <v>39</v>
      </c>
      <c r="D81" s="2" t="s">
        <v>20</v>
      </c>
      <c r="E81" s="5" t="s">
        <v>77</v>
      </c>
      <c r="F81" s="104">
        <v>56.6</v>
      </c>
      <c r="G81" s="119">
        <v>56.6</v>
      </c>
      <c r="H81" s="30"/>
      <c r="I81" s="30"/>
      <c r="J81" s="30"/>
      <c r="K81" s="30"/>
      <c r="L81" s="30"/>
      <c r="M81" s="30"/>
      <c r="N81" s="30"/>
    </row>
    <row r="82" spans="1:14" ht="12.75">
      <c r="A82" s="10" t="s">
        <v>43</v>
      </c>
      <c r="B82" s="3" t="s">
        <v>22</v>
      </c>
      <c r="C82" s="3" t="s">
        <v>9</v>
      </c>
      <c r="D82" s="3" t="s">
        <v>9</v>
      </c>
      <c r="E82" s="6" t="s">
        <v>9</v>
      </c>
      <c r="F82" s="102">
        <f>F83</f>
        <v>330.6</v>
      </c>
      <c r="G82" s="11">
        <f>G83</f>
        <v>330.6</v>
      </c>
      <c r="H82" s="30"/>
      <c r="I82" s="30"/>
      <c r="J82" s="30"/>
      <c r="K82" s="30"/>
      <c r="L82" s="30"/>
      <c r="M82" s="30"/>
      <c r="N82" s="30"/>
    </row>
    <row r="83" spans="1:14" ht="18" customHeight="1">
      <c r="A83" s="28" t="s">
        <v>93</v>
      </c>
      <c r="B83" s="3" t="s">
        <v>22</v>
      </c>
      <c r="C83" s="3" t="s">
        <v>39</v>
      </c>
      <c r="D83" s="3"/>
      <c r="E83" s="6"/>
      <c r="F83" s="102">
        <f>F84+F93</f>
        <v>330.6</v>
      </c>
      <c r="G83" s="102">
        <f>G84+G93</f>
        <v>330.6</v>
      </c>
      <c r="H83" s="30"/>
      <c r="I83" s="30"/>
      <c r="J83" s="30"/>
      <c r="K83" s="30"/>
      <c r="L83" s="30"/>
      <c r="M83" s="30"/>
      <c r="N83" s="30"/>
    </row>
    <row r="84" spans="1:14" s="27" customFormat="1" ht="15.75" customHeight="1">
      <c r="A84" s="28" t="s">
        <v>49</v>
      </c>
      <c r="B84" s="3" t="s">
        <v>22</v>
      </c>
      <c r="C84" s="3" t="s">
        <v>39</v>
      </c>
      <c r="D84" s="3" t="s">
        <v>50</v>
      </c>
      <c r="E84" s="6"/>
      <c r="F84" s="102">
        <f>F85+F89</f>
        <v>330.6</v>
      </c>
      <c r="G84" s="102">
        <f>G85+G89</f>
        <v>330.6</v>
      </c>
      <c r="H84" s="29"/>
      <c r="I84" s="29"/>
      <c r="J84" s="29"/>
      <c r="K84" s="29"/>
      <c r="L84" s="29"/>
      <c r="M84" s="29"/>
      <c r="N84" s="29"/>
    </row>
    <row r="85" spans="1:14" s="27" customFormat="1" ht="41.25" customHeight="1">
      <c r="A85" s="28" t="s">
        <v>102</v>
      </c>
      <c r="B85" s="3" t="s">
        <v>22</v>
      </c>
      <c r="C85" s="3" t="s">
        <v>39</v>
      </c>
      <c r="D85" s="3" t="s">
        <v>54</v>
      </c>
      <c r="E85" s="6"/>
      <c r="F85" s="102">
        <f aca="true" t="shared" si="6" ref="F85:G95">F86</f>
        <v>330.6</v>
      </c>
      <c r="G85" s="11">
        <f t="shared" si="6"/>
        <v>0</v>
      </c>
      <c r="H85" s="29"/>
      <c r="I85" s="29"/>
      <c r="J85" s="29"/>
      <c r="K85" s="29"/>
      <c r="L85" s="29"/>
      <c r="M85" s="29"/>
      <c r="N85" s="29"/>
    </row>
    <row r="86" spans="1:14" s="27" customFormat="1" ht="28.5" customHeight="1">
      <c r="A86" s="10" t="s">
        <v>136</v>
      </c>
      <c r="B86" s="3" t="s">
        <v>22</v>
      </c>
      <c r="C86" s="3" t="s">
        <v>39</v>
      </c>
      <c r="D86" s="3" t="s">
        <v>54</v>
      </c>
      <c r="E86" s="6" t="s">
        <v>78</v>
      </c>
      <c r="F86" s="102">
        <f t="shared" si="6"/>
        <v>330.6</v>
      </c>
      <c r="G86" s="11">
        <f t="shared" si="6"/>
        <v>0</v>
      </c>
      <c r="H86" s="29"/>
      <c r="I86" s="29"/>
      <c r="J86" s="29"/>
      <c r="K86" s="29"/>
      <c r="L86" s="29"/>
      <c r="M86" s="29"/>
      <c r="N86" s="29"/>
    </row>
    <row r="87" spans="1:14" s="27" customFormat="1" ht="27" customHeight="1">
      <c r="A87" s="10" t="s">
        <v>138</v>
      </c>
      <c r="B87" s="3" t="s">
        <v>22</v>
      </c>
      <c r="C87" s="3" t="s">
        <v>39</v>
      </c>
      <c r="D87" s="3" t="s">
        <v>54</v>
      </c>
      <c r="E87" s="6" t="s">
        <v>79</v>
      </c>
      <c r="F87" s="102">
        <f t="shared" si="6"/>
        <v>330.6</v>
      </c>
      <c r="G87" s="11">
        <f t="shared" si="6"/>
        <v>0</v>
      </c>
      <c r="H87" s="29"/>
      <c r="I87" s="29"/>
      <c r="J87" s="29"/>
      <c r="K87" s="29"/>
      <c r="L87" s="29"/>
      <c r="M87" s="29"/>
      <c r="N87" s="29"/>
    </row>
    <row r="88" spans="1:14" ht="28.5" customHeight="1">
      <c r="A88" s="1" t="s">
        <v>137</v>
      </c>
      <c r="B88" s="2" t="s">
        <v>22</v>
      </c>
      <c r="C88" s="2" t="s">
        <v>39</v>
      </c>
      <c r="D88" s="2" t="s">
        <v>54</v>
      </c>
      <c r="E88" s="5" t="s">
        <v>81</v>
      </c>
      <c r="F88" s="104">
        <v>330.6</v>
      </c>
      <c r="G88" s="119">
        <v>0</v>
      </c>
      <c r="H88" s="30"/>
      <c r="I88" s="30"/>
      <c r="J88" s="30"/>
      <c r="K88" s="30"/>
      <c r="L88" s="30"/>
      <c r="M88" s="30"/>
      <c r="N88" s="30"/>
    </row>
    <row r="89" spans="1:14" ht="41.25" customHeight="1">
      <c r="A89" s="125" t="s">
        <v>211</v>
      </c>
      <c r="B89" s="126" t="s">
        <v>22</v>
      </c>
      <c r="C89" s="14" t="s">
        <v>39</v>
      </c>
      <c r="D89" s="14" t="s">
        <v>212</v>
      </c>
      <c r="E89" s="14"/>
      <c r="F89" s="104">
        <f aca="true" t="shared" si="7" ref="F89:G91">F90</f>
        <v>0</v>
      </c>
      <c r="G89" s="104">
        <f t="shared" si="7"/>
        <v>330.6</v>
      </c>
      <c r="H89" s="30"/>
      <c r="I89" s="30"/>
      <c r="J89" s="30"/>
      <c r="K89" s="30"/>
      <c r="L89" s="30"/>
      <c r="M89" s="30"/>
      <c r="N89" s="30"/>
    </row>
    <row r="90" spans="1:14" ht="28.5" customHeight="1">
      <c r="A90" s="127" t="s">
        <v>136</v>
      </c>
      <c r="B90" s="14" t="s">
        <v>22</v>
      </c>
      <c r="C90" s="14" t="s">
        <v>39</v>
      </c>
      <c r="D90" s="14" t="s">
        <v>212</v>
      </c>
      <c r="E90" s="14" t="s">
        <v>78</v>
      </c>
      <c r="F90" s="104">
        <f t="shared" si="7"/>
        <v>0</v>
      </c>
      <c r="G90" s="104">
        <f t="shared" si="7"/>
        <v>330.6</v>
      </c>
      <c r="H90" s="30"/>
      <c r="I90" s="30"/>
      <c r="J90" s="30"/>
      <c r="K90" s="30"/>
      <c r="L90" s="30"/>
      <c r="M90" s="30"/>
      <c r="N90" s="30"/>
    </row>
    <row r="91" spans="1:14" ht="28.5" customHeight="1">
      <c r="A91" s="10" t="s">
        <v>138</v>
      </c>
      <c r="B91" s="14" t="s">
        <v>22</v>
      </c>
      <c r="C91" s="14" t="s">
        <v>39</v>
      </c>
      <c r="D91" s="14" t="s">
        <v>212</v>
      </c>
      <c r="E91" s="14" t="s">
        <v>79</v>
      </c>
      <c r="F91" s="104">
        <f t="shared" si="7"/>
        <v>0</v>
      </c>
      <c r="G91" s="104">
        <f t="shared" si="7"/>
        <v>330.6</v>
      </c>
      <c r="H91" s="30"/>
      <c r="I91" s="30"/>
      <c r="J91" s="30"/>
      <c r="K91" s="30"/>
      <c r="L91" s="30"/>
      <c r="M91" s="30"/>
      <c r="N91" s="30"/>
    </row>
    <row r="92" spans="1:14" ht="28.5" customHeight="1">
      <c r="A92" s="88" t="s">
        <v>137</v>
      </c>
      <c r="B92" s="16" t="s">
        <v>22</v>
      </c>
      <c r="C92" s="16" t="s">
        <v>39</v>
      </c>
      <c r="D92" s="16" t="s">
        <v>212</v>
      </c>
      <c r="E92" s="16" t="s">
        <v>81</v>
      </c>
      <c r="F92" s="104">
        <v>0</v>
      </c>
      <c r="G92" s="104">
        <v>330.6</v>
      </c>
      <c r="H92" s="30"/>
      <c r="I92" s="30"/>
      <c r="J92" s="30"/>
      <c r="K92" s="30"/>
      <c r="L92" s="30"/>
      <c r="M92" s="30"/>
      <c r="N92" s="30"/>
    </row>
    <row r="93" spans="1:14" s="27" customFormat="1" ht="16.5" customHeight="1" hidden="1">
      <c r="A93" s="8" t="s">
        <v>40</v>
      </c>
      <c r="B93" s="3" t="s">
        <v>22</v>
      </c>
      <c r="C93" s="3" t="s">
        <v>39</v>
      </c>
      <c r="D93" s="3" t="s">
        <v>41</v>
      </c>
      <c r="E93" s="2"/>
      <c r="F93" s="102">
        <f t="shared" si="6"/>
        <v>0</v>
      </c>
      <c r="G93" s="11">
        <f t="shared" si="6"/>
        <v>0</v>
      </c>
      <c r="H93" s="29"/>
      <c r="I93" s="29"/>
      <c r="J93" s="29"/>
      <c r="K93" s="29"/>
      <c r="L93" s="29"/>
      <c r="M93" s="29"/>
      <c r="N93" s="29"/>
    </row>
    <row r="94" spans="1:14" s="27" customFormat="1" ht="27" customHeight="1" hidden="1">
      <c r="A94" s="34" t="s">
        <v>119</v>
      </c>
      <c r="B94" s="3" t="s">
        <v>22</v>
      </c>
      <c r="C94" s="3" t="s">
        <v>39</v>
      </c>
      <c r="D94" s="3" t="s">
        <v>57</v>
      </c>
      <c r="E94" s="3"/>
      <c r="F94" s="102">
        <f t="shared" si="6"/>
        <v>0</v>
      </c>
      <c r="G94" s="11">
        <f t="shared" si="6"/>
        <v>0</v>
      </c>
      <c r="H94" s="29"/>
      <c r="I94" s="29"/>
      <c r="J94" s="29"/>
      <c r="K94" s="29"/>
      <c r="L94" s="29"/>
      <c r="M94" s="29"/>
      <c r="N94" s="29"/>
    </row>
    <row r="95" spans="1:14" s="27" customFormat="1" ht="25.5" customHeight="1" hidden="1">
      <c r="A95" s="8" t="s">
        <v>136</v>
      </c>
      <c r="B95" s="3" t="s">
        <v>22</v>
      </c>
      <c r="C95" s="3" t="s">
        <v>39</v>
      </c>
      <c r="D95" s="3" t="s">
        <v>57</v>
      </c>
      <c r="E95" s="3" t="s">
        <v>78</v>
      </c>
      <c r="F95" s="102">
        <f t="shared" si="6"/>
        <v>0</v>
      </c>
      <c r="G95" s="11">
        <f t="shared" si="6"/>
        <v>0</v>
      </c>
      <c r="H95" s="29"/>
      <c r="I95" s="29"/>
      <c r="J95" s="29"/>
      <c r="K95" s="29"/>
      <c r="L95" s="29"/>
      <c r="M95" s="29"/>
      <c r="N95" s="29"/>
    </row>
    <row r="96" spans="1:14" s="27" customFormat="1" ht="27.75" customHeight="1" hidden="1">
      <c r="A96" s="8" t="s">
        <v>138</v>
      </c>
      <c r="B96" s="3" t="s">
        <v>22</v>
      </c>
      <c r="C96" s="3" t="s">
        <v>39</v>
      </c>
      <c r="D96" s="3" t="s">
        <v>57</v>
      </c>
      <c r="E96" s="3" t="s">
        <v>79</v>
      </c>
      <c r="F96" s="102">
        <f>F98</f>
        <v>0</v>
      </c>
      <c r="G96" s="11">
        <f>G98</f>
        <v>0</v>
      </c>
      <c r="H96" s="29"/>
      <c r="I96" s="29"/>
      <c r="J96" s="29"/>
      <c r="K96" s="29"/>
      <c r="L96" s="29"/>
      <c r="M96" s="29"/>
      <c r="N96" s="29"/>
    </row>
    <row r="97" spans="1:14" s="27" customFormat="1" ht="0.75" customHeight="1" hidden="1">
      <c r="A97" s="1" t="s">
        <v>129</v>
      </c>
      <c r="B97" s="3"/>
      <c r="C97" s="3"/>
      <c r="D97" s="3"/>
      <c r="E97" s="3"/>
      <c r="F97" s="102"/>
      <c r="G97" s="11"/>
      <c r="H97" s="29"/>
      <c r="I97" s="29"/>
      <c r="J97" s="29"/>
      <c r="K97" s="29"/>
      <c r="L97" s="29"/>
      <c r="M97" s="29"/>
      <c r="N97" s="29"/>
    </row>
    <row r="98" spans="1:14" ht="25.5" hidden="1">
      <c r="A98" s="1" t="s">
        <v>137</v>
      </c>
      <c r="B98" s="2" t="s">
        <v>22</v>
      </c>
      <c r="C98" s="2" t="s">
        <v>39</v>
      </c>
      <c r="D98" s="2" t="s">
        <v>57</v>
      </c>
      <c r="E98" s="2" t="s">
        <v>81</v>
      </c>
      <c r="F98" s="104">
        <v>0</v>
      </c>
      <c r="G98" s="119">
        <v>0</v>
      </c>
      <c r="H98" s="30"/>
      <c r="I98" s="30"/>
      <c r="J98" s="30"/>
      <c r="K98" s="30"/>
      <c r="L98" s="30"/>
      <c r="M98" s="30"/>
      <c r="N98" s="30"/>
    </row>
    <row r="99" spans="1:14" ht="12.75">
      <c r="A99" s="10" t="s">
        <v>45</v>
      </c>
      <c r="B99" s="3" t="s">
        <v>46</v>
      </c>
      <c r="C99" s="3" t="s">
        <v>9</v>
      </c>
      <c r="D99" s="3" t="s">
        <v>9</v>
      </c>
      <c r="E99" s="6" t="s">
        <v>9</v>
      </c>
      <c r="F99" s="102">
        <f>F106+F117+F100</f>
        <v>268.3</v>
      </c>
      <c r="G99" s="102">
        <f>G106+G117+G100</f>
        <v>191.6</v>
      </c>
      <c r="H99" s="30"/>
      <c r="I99" s="30"/>
      <c r="J99" s="30"/>
      <c r="K99" s="30"/>
      <c r="L99" s="30"/>
      <c r="M99" s="30"/>
      <c r="N99" s="30"/>
    </row>
    <row r="100" spans="1:14" ht="12.75" hidden="1">
      <c r="A100" s="83" t="s">
        <v>47</v>
      </c>
      <c r="B100" s="3" t="s">
        <v>48</v>
      </c>
      <c r="C100" s="3" t="s">
        <v>12</v>
      </c>
      <c r="D100" s="3"/>
      <c r="E100" s="6"/>
      <c r="F100" s="102">
        <f>F101</f>
        <v>0</v>
      </c>
      <c r="G100" s="11">
        <f>G101</f>
        <v>0</v>
      </c>
      <c r="H100" s="30"/>
      <c r="I100" s="30"/>
      <c r="J100" s="30"/>
      <c r="K100" s="30"/>
      <c r="L100" s="30"/>
      <c r="M100" s="30"/>
      <c r="N100" s="30"/>
    </row>
    <row r="101" spans="1:14" s="27" customFormat="1" ht="12.75" hidden="1">
      <c r="A101" s="83" t="s">
        <v>17</v>
      </c>
      <c r="B101" s="3" t="s">
        <v>48</v>
      </c>
      <c r="C101" s="3" t="s">
        <v>12</v>
      </c>
      <c r="D101" s="3" t="s">
        <v>18</v>
      </c>
      <c r="E101" s="6"/>
      <c r="F101" s="102">
        <f>F102</f>
        <v>0</v>
      </c>
      <c r="G101" s="11">
        <f>G102</f>
        <v>0</v>
      </c>
      <c r="H101" s="29"/>
      <c r="I101" s="29"/>
      <c r="J101" s="29"/>
      <c r="K101" s="29"/>
      <c r="L101" s="29"/>
      <c r="M101" s="29"/>
      <c r="N101" s="29"/>
    </row>
    <row r="102" spans="1:14" s="27" customFormat="1" ht="51" hidden="1">
      <c r="A102" s="10" t="s">
        <v>44</v>
      </c>
      <c r="B102" s="3" t="s">
        <v>48</v>
      </c>
      <c r="C102" s="3" t="s">
        <v>12</v>
      </c>
      <c r="D102" s="3" t="s">
        <v>103</v>
      </c>
      <c r="E102" s="6"/>
      <c r="F102" s="102">
        <f>F104</f>
        <v>0</v>
      </c>
      <c r="G102" s="11">
        <f>G104</f>
        <v>0</v>
      </c>
      <c r="H102" s="29"/>
      <c r="I102" s="29"/>
      <c r="J102" s="29"/>
      <c r="K102" s="29"/>
      <c r="L102" s="29"/>
      <c r="M102" s="29"/>
      <c r="N102" s="29"/>
    </row>
    <row r="103" spans="1:14" s="27" customFormat="1" ht="25.5" hidden="1">
      <c r="A103" s="10" t="s">
        <v>105</v>
      </c>
      <c r="B103" s="3" t="s">
        <v>48</v>
      </c>
      <c r="C103" s="3" t="s">
        <v>12</v>
      </c>
      <c r="D103" s="3" t="s">
        <v>104</v>
      </c>
      <c r="E103" s="6"/>
      <c r="F103" s="102">
        <f>F104</f>
        <v>0</v>
      </c>
      <c r="G103" s="11">
        <f>G104</f>
        <v>0</v>
      </c>
      <c r="H103" s="29"/>
      <c r="I103" s="29"/>
      <c r="J103" s="29"/>
      <c r="K103" s="29"/>
      <c r="L103" s="29"/>
      <c r="M103" s="29"/>
      <c r="N103" s="29"/>
    </row>
    <row r="104" spans="1:14" s="27" customFormat="1" ht="12.75" hidden="1">
      <c r="A104" s="8" t="s">
        <v>55</v>
      </c>
      <c r="B104" s="3" t="s">
        <v>48</v>
      </c>
      <c r="C104" s="3" t="s">
        <v>12</v>
      </c>
      <c r="D104" s="3" t="s">
        <v>104</v>
      </c>
      <c r="E104" s="6" t="s">
        <v>110</v>
      </c>
      <c r="F104" s="102">
        <f>F105</f>
        <v>0</v>
      </c>
      <c r="G104" s="11">
        <f>G105</f>
        <v>0</v>
      </c>
      <c r="H104" s="29"/>
      <c r="I104" s="29"/>
      <c r="J104" s="29"/>
      <c r="K104" s="29"/>
      <c r="L104" s="29"/>
      <c r="M104" s="29"/>
      <c r="N104" s="29"/>
    </row>
    <row r="105" spans="1:14" ht="12.75" hidden="1">
      <c r="A105" s="1" t="s">
        <v>112</v>
      </c>
      <c r="B105" s="2" t="s">
        <v>48</v>
      </c>
      <c r="C105" s="2" t="s">
        <v>12</v>
      </c>
      <c r="D105" s="2" t="s">
        <v>104</v>
      </c>
      <c r="E105" s="5" t="s">
        <v>111</v>
      </c>
      <c r="F105" s="104">
        <v>0</v>
      </c>
      <c r="G105" s="121">
        <v>0</v>
      </c>
      <c r="H105" s="30"/>
      <c r="I105" s="30"/>
      <c r="J105" s="30"/>
      <c r="K105" s="30"/>
      <c r="L105" s="30"/>
      <c r="M105" s="30"/>
      <c r="N105" s="30"/>
    </row>
    <row r="106" spans="1:14" s="27" customFormat="1" ht="14.25" customHeight="1" hidden="1">
      <c r="A106" s="10" t="s">
        <v>51</v>
      </c>
      <c r="B106" s="3" t="s">
        <v>48</v>
      </c>
      <c r="C106" s="3" t="s">
        <v>10</v>
      </c>
      <c r="D106" s="3"/>
      <c r="E106" s="6"/>
      <c r="F106" s="102">
        <f>F107+F112</f>
        <v>0</v>
      </c>
      <c r="G106" s="102">
        <f>G107+G112</f>
        <v>0</v>
      </c>
      <c r="N106" s="29"/>
    </row>
    <row r="107" spans="1:14" s="27" customFormat="1" ht="13.5" customHeight="1" hidden="1">
      <c r="A107" s="28" t="s">
        <v>49</v>
      </c>
      <c r="B107" s="3" t="s">
        <v>48</v>
      </c>
      <c r="C107" s="3" t="s">
        <v>10</v>
      </c>
      <c r="D107" s="3" t="s">
        <v>50</v>
      </c>
      <c r="E107" s="6"/>
      <c r="F107" s="102">
        <f aca="true" t="shared" si="8" ref="F107:G110">F108</f>
        <v>0</v>
      </c>
      <c r="G107" s="11">
        <f t="shared" si="8"/>
        <v>0</v>
      </c>
      <c r="N107" s="29"/>
    </row>
    <row r="108" spans="1:14" s="27" customFormat="1" ht="41.25" customHeight="1" hidden="1">
      <c r="A108" s="28" t="s">
        <v>142</v>
      </c>
      <c r="B108" s="3" t="s">
        <v>48</v>
      </c>
      <c r="C108" s="3" t="s">
        <v>10</v>
      </c>
      <c r="D108" s="3" t="s">
        <v>143</v>
      </c>
      <c r="E108" s="6"/>
      <c r="F108" s="102">
        <f>F109</f>
        <v>0</v>
      </c>
      <c r="G108" s="102">
        <f>G109</f>
        <v>0</v>
      </c>
      <c r="N108" s="29"/>
    </row>
    <row r="109" spans="1:14" s="27" customFormat="1" ht="30" customHeight="1" hidden="1">
      <c r="A109" s="10" t="s">
        <v>136</v>
      </c>
      <c r="B109" s="3" t="s">
        <v>48</v>
      </c>
      <c r="C109" s="3" t="s">
        <v>10</v>
      </c>
      <c r="D109" s="3" t="s">
        <v>143</v>
      </c>
      <c r="E109" s="6" t="s">
        <v>78</v>
      </c>
      <c r="F109" s="102">
        <f t="shared" si="8"/>
        <v>0</v>
      </c>
      <c r="G109" s="11">
        <f t="shared" si="8"/>
        <v>0</v>
      </c>
      <c r="N109" s="29"/>
    </row>
    <row r="110" spans="1:14" s="27" customFormat="1" ht="29.25" customHeight="1" hidden="1">
      <c r="A110" s="10" t="s">
        <v>138</v>
      </c>
      <c r="B110" s="3" t="s">
        <v>48</v>
      </c>
      <c r="C110" s="3" t="s">
        <v>10</v>
      </c>
      <c r="D110" s="3" t="s">
        <v>143</v>
      </c>
      <c r="E110" s="6" t="s">
        <v>79</v>
      </c>
      <c r="F110" s="102">
        <f t="shared" si="8"/>
        <v>0</v>
      </c>
      <c r="G110" s="11">
        <f t="shared" si="8"/>
        <v>0</v>
      </c>
      <c r="N110" s="29"/>
    </row>
    <row r="111" spans="1:14" ht="27.75" customHeight="1" hidden="1">
      <c r="A111" s="1" t="s">
        <v>139</v>
      </c>
      <c r="B111" s="2" t="s">
        <v>48</v>
      </c>
      <c r="C111" s="2" t="s">
        <v>10</v>
      </c>
      <c r="D111" s="2" t="s">
        <v>143</v>
      </c>
      <c r="E111" s="5" t="s">
        <v>109</v>
      </c>
      <c r="F111" s="104">
        <v>0</v>
      </c>
      <c r="G111" s="119">
        <v>0</v>
      </c>
      <c r="N111" s="30"/>
    </row>
    <row r="112" spans="1:14" s="27" customFormat="1" ht="17.25" customHeight="1" hidden="1">
      <c r="A112" s="13" t="s">
        <v>40</v>
      </c>
      <c r="B112" s="14" t="s">
        <v>46</v>
      </c>
      <c r="C112" s="14" t="s">
        <v>10</v>
      </c>
      <c r="D112" s="14" t="s">
        <v>41</v>
      </c>
      <c r="E112" s="6"/>
      <c r="F112" s="102">
        <f aca="true" t="shared" si="9" ref="F112:G115">F113</f>
        <v>0</v>
      </c>
      <c r="G112" s="102">
        <f t="shared" si="9"/>
        <v>0</v>
      </c>
      <c r="N112" s="29"/>
    </row>
    <row r="113" spans="1:14" ht="44.25" customHeight="1" hidden="1">
      <c r="A113" s="34" t="s">
        <v>128</v>
      </c>
      <c r="B113" s="14" t="s">
        <v>46</v>
      </c>
      <c r="C113" s="14" t="s">
        <v>10</v>
      </c>
      <c r="D113" s="14" t="s">
        <v>42</v>
      </c>
      <c r="E113" s="5"/>
      <c r="F113" s="102">
        <f t="shared" si="9"/>
        <v>0</v>
      </c>
      <c r="G113" s="102">
        <f t="shared" si="9"/>
        <v>0</v>
      </c>
      <c r="N113" s="30"/>
    </row>
    <row r="114" spans="1:14" s="27" customFormat="1" ht="29.25" customHeight="1" hidden="1">
      <c r="A114" s="10" t="s">
        <v>136</v>
      </c>
      <c r="B114" s="3" t="s">
        <v>48</v>
      </c>
      <c r="C114" s="3" t="s">
        <v>10</v>
      </c>
      <c r="D114" s="14" t="s">
        <v>42</v>
      </c>
      <c r="E114" s="6" t="s">
        <v>78</v>
      </c>
      <c r="F114" s="102">
        <f t="shared" si="9"/>
        <v>0</v>
      </c>
      <c r="G114" s="102">
        <f t="shared" si="9"/>
        <v>0</v>
      </c>
      <c r="N114" s="29"/>
    </row>
    <row r="115" spans="1:14" s="27" customFormat="1" ht="27.75" customHeight="1" hidden="1">
      <c r="A115" s="10" t="s">
        <v>138</v>
      </c>
      <c r="B115" s="3" t="s">
        <v>48</v>
      </c>
      <c r="C115" s="3" t="s">
        <v>10</v>
      </c>
      <c r="D115" s="14" t="s">
        <v>42</v>
      </c>
      <c r="E115" s="6" t="s">
        <v>79</v>
      </c>
      <c r="F115" s="102">
        <f t="shared" si="9"/>
        <v>0</v>
      </c>
      <c r="G115" s="102">
        <f t="shared" si="9"/>
        <v>0</v>
      </c>
      <c r="N115" s="29"/>
    </row>
    <row r="116" spans="1:14" ht="26.25" customHeight="1" hidden="1">
      <c r="A116" s="7" t="s">
        <v>137</v>
      </c>
      <c r="B116" s="2" t="s">
        <v>48</v>
      </c>
      <c r="C116" s="2" t="s">
        <v>10</v>
      </c>
      <c r="D116" s="16" t="s">
        <v>42</v>
      </c>
      <c r="E116" s="5" t="s">
        <v>81</v>
      </c>
      <c r="F116" s="104">
        <v>0</v>
      </c>
      <c r="G116" s="104">
        <v>0</v>
      </c>
      <c r="N116" s="30"/>
    </row>
    <row r="117" spans="1:14" ht="15.75" customHeight="1">
      <c r="A117" s="28" t="s">
        <v>52</v>
      </c>
      <c r="B117" s="3" t="s">
        <v>48</v>
      </c>
      <c r="C117" s="3" t="s">
        <v>16</v>
      </c>
      <c r="D117" s="3"/>
      <c r="E117" s="6"/>
      <c r="F117" s="102">
        <f aca="true" t="shared" si="10" ref="F117:G120">F118</f>
        <v>268.3</v>
      </c>
      <c r="G117" s="102">
        <f t="shared" si="10"/>
        <v>191.6</v>
      </c>
      <c r="N117" s="30"/>
    </row>
    <row r="118" spans="1:14" ht="14.25" customHeight="1">
      <c r="A118" s="10" t="s">
        <v>40</v>
      </c>
      <c r="B118" s="3" t="s">
        <v>48</v>
      </c>
      <c r="C118" s="3" t="s">
        <v>16</v>
      </c>
      <c r="D118" s="3" t="s">
        <v>41</v>
      </c>
      <c r="E118" s="6"/>
      <c r="F118" s="102">
        <f>F119+F123</f>
        <v>268.3</v>
      </c>
      <c r="G118" s="102">
        <f>G119+G123</f>
        <v>191.6</v>
      </c>
      <c r="H118" s="30"/>
      <c r="I118" s="30"/>
      <c r="J118" s="30"/>
      <c r="K118" s="30"/>
      <c r="L118" s="30"/>
      <c r="M118" s="30"/>
      <c r="N118" s="30"/>
    </row>
    <row r="119" spans="1:14" s="27" customFormat="1" ht="30" customHeight="1">
      <c r="A119" s="34" t="s">
        <v>213</v>
      </c>
      <c r="B119" s="3" t="s">
        <v>48</v>
      </c>
      <c r="C119" s="3" t="s">
        <v>16</v>
      </c>
      <c r="D119" s="3" t="s">
        <v>57</v>
      </c>
      <c r="E119" s="3"/>
      <c r="F119" s="102">
        <f t="shared" si="10"/>
        <v>164.9</v>
      </c>
      <c r="G119" s="102">
        <f t="shared" si="10"/>
        <v>177.9</v>
      </c>
      <c r="H119" s="29"/>
      <c r="I119" s="29"/>
      <c r="J119" s="29"/>
      <c r="K119" s="29"/>
      <c r="L119" s="29"/>
      <c r="M119" s="29"/>
      <c r="N119" s="29"/>
    </row>
    <row r="120" spans="1:14" s="27" customFormat="1" ht="27.75" customHeight="1">
      <c r="A120" s="8" t="s">
        <v>136</v>
      </c>
      <c r="B120" s="3" t="s">
        <v>48</v>
      </c>
      <c r="C120" s="3" t="s">
        <v>16</v>
      </c>
      <c r="D120" s="3" t="s">
        <v>57</v>
      </c>
      <c r="E120" s="3" t="s">
        <v>78</v>
      </c>
      <c r="F120" s="102">
        <f t="shared" si="10"/>
        <v>164.9</v>
      </c>
      <c r="G120" s="11">
        <f t="shared" si="10"/>
        <v>177.9</v>
      </c>
      <c r="H120" s="29"/>
      <c r="I120" s="29"/>
      <c r="J120" s="29"/>
      <c r="K120" s="29"/>
      <c r="L120" s="29"/>
      <c r="M120" s="29"/>
      <c r="N120" s="29"/>
    </row>
    <row r="121" spans="1:14" s="27" customFormat="1" ht="25.5">
      <c r="A121" s="8" t="s">
        <v>138</v>
      </c>
      <c r="B121" s="3" t="s">
        <v>48</v>
      </c>
      <c r="C121" s="3" t="s">
        <v>16</v>
      </c>
      <c r="D121" s="3" t="s">
        <v>57</v>
      </c>
      <c r="E121" s="3" t="s">
        <v>79</v>
      </c>
      <c r="F121" s="102">
        <f>F122</f>
        <v>164.9</v>
      </c>
      <c r="G121" s="11">
        <f>G122</f>
        <v>177.9</v>
      </c>
      <c r="H121" s="29"/>
      <c r="I121" s="29"/>
      <c r="J121" s="29"/>
      <c r="K121" s="29"/>
      <c r="L121" s="29"/>
      <c r="M121" s="29"/>
      <c r="N121" s="29"/>
    </row>
    <row r="122" spans="1:14" ht="27" customHeight="1">
      <c r="A122" s="1" t="s">
        <v>137</v>
      </c>
      <c r="B122" s="2" t="s">
        <v>48</v>
      </c>
      <c r="C122" s="2" t="s">
        <v>16</v>
      </c>
      <c r="D122" s="2" t="s">
        <v>57</v>
      </c>
      <c r="E122" s="2" t="s">
        <v>81</v>
      </c>
      <c r="F122" s="104">
        <v>164.9</v>
      </c>
      <c r="G122" s="119">
        <v>177.9</v>
      </c>
      <c r="H122" s="30"/>
      <c r="I122" s="30"/>
      <c r="J122" s="30"/>
      <c r="K122" s="30"/>
      <c r="L122" s="30"/>
      <c r="M122" s="30"/>
      <c r="N122" s="30"/>
    </row>
    <row r="123" spans="1:14" ht="39.75" customHeight="1">
      <c r="A123" s="8" t="s">
        <v>214</v>
      </c>
      <c r="B123" s="3" t="s">
        <v>48</v>
      </c>
      <c r="C123" s="3" t="s">
        <v>16</v>
      </c>
      <c r="D123" s="14" t="s">
        <v>121</v>
      </c>
      <c r="E123" s="3"/>
      <c r="F123" s="102">
        <f>F124+F128+F132</f>
        <v>103.4</v>
      </c>
      <c r="G123" s="11">
        <f>G124+G128+G132</f>
        <v>13.7</v>
      </c>
      <c r="H123" s="30"/>
      <c r="I123" s="30"/>
      <c r="J123" s="30"/>
      <c r="K123" s="30"/>
      <c r="L123" s="30"/>
      <c r="M123" s="30"/>
      <c r="N123" s="30"/>
    </row>
    <row r="124" spans="1:7" ht="18" customHeight="1">
      <c r="A124" s="8" t="s">
        <v>58</v>
      </c>
      <c r="B124" s="3" t="s">
        <v>48</v>
      </c>
      <c r="C124" s="3" t="s">
        <v>16</v>
      </c>
      <c r="D124" s="3" t="s">
        <v>122</v>
      </c>
      <c r="E124" s="3"/>
      <c r="F124" s="102">
        <f aca="true" t="shared" si="11" ref="F124:G126">F125</f>
        <v>103.4</v>
      </c>
      <c r="G124" s="11">
        <f t="shared" si="11"/>
        <v>0</v>
      </c>
    </row>
    <row r="125" spans="1:7" s="27" customFormat="1" ht="27" customHeight="1">
      <c r="A125" s="8" t="s">
        <v>136</v>
      </c>
      <c r="B125" s="3" t="s">
        <v>48</v>
      </c>
      <c r="C125" s="3" t="s">
        <v>16</v>
      </c>
      <c r="D125" s="3" t="s">
        <v>122</v>
      </c>
      <c r="E125" s="3" t="s">
        <v>78</v>
      </c>
      <c r="F125" s="102">
        <f t="shared" si="11"/>
        <v>103.4</v>
      </c>
      <c r="G125" s="11">
        <f t="shared" si="11"/>
        <v>0</v>
      </c>
    </row>
    <row r="126" spans="1:7" s="27" customFormat="1" ht="27" customHeight="1">
      <c r="A126" s="8" t="s">
        <v>138</v>
      </c>
      <c r="B126" s="3" t="s">
        <v>48</v>
      </c>
      <c r="C126" s="3" t="s">
        <v>16</v>
      </c>
      <c r="D126" s="3" t="s">
        <v>122</v>
      </c>
      <c r="E126" s="3" t="s">
        <v>79</v>
      </c>
      <c r="F126" s="102">
        <f t="shared" si="11"/>
        <v>103.4</v>
      </c>
      <c r="G126" s="123">
        <f t="shared" si="11"/>
        <v>0</v>
      </c>
    </row>
    <row r="127" spans="1:14" ht="32.25" customHeight="1">
      <c r="A127" s="1" t="s">
        <v>137</v>
      </c>
      <c r="B127" s="2" t="s">
        <v>48</v>
      </c>
      <c r="C127" s="2" t="s">
        <v>16</v>
      </c>
      <c r="D127" s="2" t="s">
        <v>122</v>
      </c>
      <c r="E127" s="2" t="s">
        <v>81</v>
      </c>
      <c r="F127" s="104">
        <v>103.4</v>
      </c>
      <c r="G127" s="121">
        <v>0</v>
      </c>
      <c r="H127" s="30"/>
      <c r="I127" s="30"/>
      <c r="J127" s="30"/>
      <c r="K127" s="30"/>
      <c r="L127" s="30"/>
      <c r="M127" s="30"/>
      <c r="N127" s="30"/>
    </row>
    <row r="128" spans="1:7" ht="18" customHeight="1">
      <c r="A128" s="8" t="s">
        <v>123</v>
      </c>
      <c r="B128" s="3" t="s">
        <v>48</v>
      </c>
      <c r="C128" s="3" t="s">
        <v>16</v>
      </c>
      <c r="D128" s="3" t="s">
        <v>124</v>
      </c>
      <c r="E128" s="3"/>
      <c r="F128" s="102">
        <f>F130</f>
        <v>0</v>
      </c>
      <c r="G128" s="11">
        <f>G130</f>
        <v>13.7</v>
      </c>
    </row>
    <row r="129" spans="1:7" ht="28.5" customHeight="1">
      <c r="A129" s="8" t="s">
        <v>136</v>
      </c>
      <c r="B129" s="3" t="s">
        <v>48</v>
      </c>
      <c r="C129" s="3" t="s">
        <v>16</v>
      </c>
      <c r="D129" s="3" t="s">
        <v>124</v>
      </c>
      <c r="E129" s="3" t="s">
        <v>78</v>
      </c>
      <c r="F129" s="102">
        <f>F131</f>
        <v>0</v>
      </c>
      <c r="G129" s="11">
        <f>G131</f>
        <v>13.7</v>
      </c>
    </row>
    <row r="130" spans="1:7" s="27" customFormat="1" ht="28.5" customHeight="1">
      <c r="A130" s="8" t="s">
        <v>138</v>
      </c>
      <c r="B130" s="3" t="s">
        <v>48</v>
      </c>
      <c r="C130" s="3" t="s">
        <v>16</v>
      </c>
      <c r="D130" s="3" t="s">
        <v>124</v>
      </c>
      <c r="E130" s="3" t="s">
        <v>79</v>
      </c>
      <c r="F130" s="102">
        <f>F131</f>
        <v>0</v>
      </c>
      <c r="G130" s="11">
        <f>G131</f>
        <v>13.7</v>
      </c>
    </row>
    <row r="131" spans="1:7" s="27" customFormat="1" ht="27" customHeight="1">
      <c r="A131" s="1" t="s">
        <v>137</v>
      </c>
      <c r="B131" s="2" t="s">
        <v>48</v>
      </c>
      <c r="C131" s="2" t="s">
        <v>16</v>
      </c>
      <c r="D131" s="2" t="s">
        <v>124</v>
      </c>
      <c r="E131" s="2" t="s">
        <v>81</v>
      </c>
      <c r="F131" s="104">
        <v>0</v>
      </c>
      <c r="G131" s="119">
        <v>13.7</v>
      </c>
    </row>
    <row r="132" spans="1:7" ht="18" customHeight="1" hidden="1">
      <c r="A132" s="8" t="s">
        <v>126</v>
      </c>
      <c r="B132" s="3" t="s">
        <v>48</v>
      </c>
      <c r="C132" s="3" t="s">
        <v>16</v>
      </c>
      <c r="D132" s="3" t="s">
        <v>125</v>
      </c>
      <c r="E132" s="3"/>
      <c r="F132" s="102">
        <f>F134</f>
        <v>0</v>
      </c>
      <c r="G132" s="11">
        <f>G134</f>
        <v>0</v>
      </c>
    </row>
    <row r="133" spans="1:7" ht="28.5" customHeight="1" hidden="1">
      <c r="A133" s="8" t="s">
        <v>136</v>
      </c>
      <c r="B133" s="3" t="s">
        <v>48</v>
      </c>
      <c r="C133" s="3" t="s">
        <v>16</v>
      </c>
      <c r="D133" s="3" t="s">
        <v>125</v>
      </c>
      <c r="E133" s="3" t="s">
        <v>78</v>
      </c>
      <c r="F133" s="102">
        <f>F135</f>
        <v>0</v>
      </c>
      <c r="G133" s="11">
        <f>G135</f>
        <v>0</v>
      </c>
    </row>
    <row r="134" spans="1:7" s="27" customFormat="1" ht="27" customHeight="1" hidden="1">
      <c r="A134" s="8" t="s">
        <v>138</v>
      </c>
      <c r="B134" s="3" t="s">
        <v>48</v>
      </c>
      <c r="C134" s="3" t="s">
        <v>16</v>
      </c>
      <c r="D134" s="3" t="s">
        <v>125</v>
      </c>
      <c r="E134" s="3" t="s">
        <v>79</v>
      </c>
      <c r="F134" s="102">
        <f>F135</f>
        <v>0</v>
      </c>
      <c r="G134" s="11">
        <f>G135</f>
        <v>0</v>
      </c>
    </row>
    <row r="135" spans="1:7" s="27" customFormat="1" ht="27" customHeight="1" hidden="1">
      <c r="A135" s="1" t="s">
        <v>137</v>
      </c>
      <c r="B135" s="2" t="s">
        <v>48</v>
      </c>
      <c r="C135" s="2" t="s">
        <v>16</v>
      </c>
      <c r="D135" s="2" t="s">
        <v>125</v>
      </c>
      <c r="E135" s="2" t="s">
        <v>81</v>
      </c>
      <c r="F135" s="104">
        <v>0</v>
      </c>
      <c r="G135" s="119">
        <v>0</v>
      </c>
    </row>
    <row r="136" spans="1:7" s="27" customFormat="1" ht="15" customHeight="1">
      <c r="A136" s="10" t="s">
        <v>59</v>
      </c>
      <c r="B136" s="3" t="s">
        <v>60</v>
      </c>
      <c r="C136" s="3" t="s">
        <v>9</v>
      </c>
      <c r="D136" s="3" t="s">
        <v>9</v>
      </c>
      <c r="E136" s="6" t="s">
        <v>9</v>
      </c>
      <c r="F136" s="102">
        <f aca="true" t="shared" si="12" ref="F136:G138">F137</f>
        <v>1856</v>
      </c>
      <c r="G136" s="11">
        <f t="shared" si="12"/>
        <v>1900.5</v>
      </c>
    </row>
    <row r="137" spans="1:7" s="27" customFormat="1" ht="15" customHeight="1">
      <c r="A137" s="10" t="s">
        <v>61</v>
      </c>
      <c r="B137" s="3" t="s">
        <v>60</v>
      </c>
      <c r="C137" s="3" t="s">
        <v>12</v>
      </c>
      <c r="D137" s="2" t="s">
        <v>9</v>
      </c>
      <c r="E137" s="5" t="s">
        <v>9</v>
      </c>
      <c r="F137" s="102">
        <f t="shared" si="12"/>
        <v>1856</v>
      </c>
      <c r="G137" s="102">
        <f t="shared" si="12"/>
        <v>1900.5</v>
      </c>
    </row>
    <row r="138" spans="1:7" s="27" customFormat="1" ht="15" customHeight="1">
      <c r="A138" s="10" t="s">
        <v>40</v>
      </c>
      <c r="B138" s="3" t="s">
        <v>62</v>
      </c>
      <c r="C138" s="3" t="s">
        <v>12</v>
      </c>
      <c r="D138" s="3" t="s">
        <v>41</v>
      </c>
      <c r="E138" s="6"/>
      <c r="F138" s="102">
        <f t="shared" si="12"/>
        <v>1856</v>
      </c>
      <c r="G138" s="11">
        <f t="shared" si="12"/>
        <v>1900.5</v>
      </c>
    </row>
    <row r="139" spans="1:7" ht="28.5" customHeight="1">
      <c r="A139" s="8" t="s">
        <v>215</v>
      </c>
      <c r="B139" s="3" t="s">
        <v>62</v>
      </c>
      <c r="C139" s="3" t="s">
        <v>12</v>
      </c>
      <c r="D139" s="3" t="s">
        <v>63</v>
      </c>
      <c r="E139" s="6"/>
      <c r="F139" s="102">
        <f>F140</f>
        <v>1856</v>
      </c>
      <c r="G139" s="11">
        <f>G140</f>
        <v>1900.5</v>
      </c>
    </row>
    <row r="140" spans="1:7" s="27" customFormat="1" ht="42" customHeight="1">
      <c r="A140" s="8" t="s">
        <v>130</v>
      </c>
      <c r="B140" s="3" t="s">
        <v>62</v>
      </c>
      <c r="C140" s="3" t="s">
        <v>12</v>
      </c>
      <c r="D140" s="3" t="s">
        <v>94</v>
      </c>
      <c r="E140" s="6"/>
      <c r="F140" s="102">
        <f aca="true" t="shared" si="13" ref="F140:G142">F141</f>
        <v>1856</v>
      </c>
      <c r="G140" s="11">
        <f t="shared" si="13"/>
        <v>1900.5</v>
      </c>
    </row>
    <row r="141" spans="1:7" s="27" customFormat="1" ht="41.25" customHeight="1">
      <c r="A141" s="8" t="s">
        <v>141</v>
      </c>
      <c r="B141" s="3" t="s">
        <v>62</v>
      </c>
      <c r="C141" s="3" t="s">
        <v>12</v>
      </c>
      <c r="D141" s="3" t="s">
        <v>94</v>
      </c>
      <c r="E141" s="6" t="s">
        <v>96</v>
      </c>
      <c r="F141" s="102">
        <f t="shared" si="13"/>
        <v>1856</v>
      </c>
      <c r="G141" s="11">
        <f t="shared" si="13"/>
        <v>1900.5</v>
      </c>
    </row>
    <row r="142" spans="1:7" s="27" customFormat="1" ht="15" customHeight="1">
      <c r="A142" s="8" t="s">
        <v>100</v>
      </c>
      <c r="B142" s="3" t="s">
        <v>62</v>
      </c>
      <c r="C142" s="3" t="s">
        <v>12</v>
      </c>
      <c r="D142" s="3" t="s">
        <v>94</v>
      </c>
      <c r="E142" s="6" t="s">
        <v>97</v>
      </c>
      <c r="F142" s="102">
        <f t="shared" si="13"/>
        <v>1856</v>
      </c>
      <c r="G142" s="11">
        <f t="shared" si="13"/>
        <v>1900.5</v>
      </c>
    </row>
    <row r="143" spans="1:7" ht="44.25" customHeight="1">
      <c r="A143" s="1" t="s">
        <v>99</v>
      </c>
      <c r="B143" s="2" t="s">
        <v>62</v>
      </c>
      <c r="C143" s="2" t="s">
        <v>12</v>
      </c>
      <c r="D143" s="2" t="s">
        <v>94</v>
      </c>
      <c r="E143" s="5" t="s">
        <v>98</v>
      </c>
      <c r="F143" s="104">
        <v>1856</v>
      </c>
      <c r="G143" s="119">
        <v>1900.5</v>
      </c>
    </row>
    <row r="144" spans="1:7" ht="14.25" customHeight="1" hidden="1">
      <c r="A144" s="37" t="s">
        <v>115</v>
      </c>
      <c r="B144" s="14" t="s">
        <v>116</v>
      </c>
      <c r="C144" s="14"/>
      <c r="D144" s="14"/>
      <c r="E144" s="14"/>
      <c r="F144" s="11">
        <f aca="true" t="shared" si="14" ref="F144:G149">F145</f>
        <v>0</v>
      </c>
      <c r="G144" s="11">
        <f t="shared" si="14"/>
        <v>0</v>
      </c>
    </row>
    <row r="145" spans="1:7" ht="14.25" customHeight="1" hidden="1">
      <c r="A145" s="12" t="s">
        <v>117</v>
      </c>
      <c r="B145" s="14" t="s">
        <v>116</v>
      </c>
      <c r="C145" s="14" t="s">
        <v>10</v>
      </c>
      <c r="D145" s="14"/>
      <c r="E145" s="14"/>
      <c r="F145" s="11">
        <f t="shared" si="14"/>
        <v>0</v>
      </c>
      <c r="G145" s="11">
        <f t="shared" si="14"/>
        <v>0</v>
      </c>
    </row>
    <row r="146" spans="1:7" ht="16.5" customHeight="1" hidden="1">
      <c r="A146" s="13" t="s">
        <v>40</v>
      </c>
      <c r="B146" s="14" t="s">
        <v>116</v>
      </c>
      <c r="C146" s="14" t="s">
        <v>10</v>
      </c>
      <c r="D146" s="14" t="s">
        <v>41</v>
      </c>
      <c r="E146" s="16"/>
      <c r="F146" s="11">
        <f t="shared" si="14"/>
        <v>0</v>
      </c>
      <c r="G146" s="11">
        <f t="shared" si="14"/>
        <v>0</v>
      </c>
    </row>
    <row r="147" spans="1:7" ht="36.75" customHeight="1" hidden="1">
      <c r="A147" s="34" t="s">
        <v>216</v>
      </c>
      <c r="B147" s="14" t="s">
        <v>116</v>
      </c>
      <c r="C147" s="14" t="s">
        <v>10</v>
      </c>
      <c r="D147" s="14" t="s">
        <v>118</v>
      </c>
      <c r="E147" s="15"/>
      <c r="F147" s="11">
        <f t="shared" si="14"/>
        <v>0</v>
      </c>
      <c r="G147" s="11">
        <f t="shared" si="14"/>
        <v>0</v>
      </c>
    </row>
    <row r="148" spans="1:7" ht="29.25" customHeight="1" hidden="1">
      <c r="A148" s="8" t="s">
        <v>136</v>
      </c>
      <c r="B148" s="14" t="s">
        <v>116</v>
      </c>
      <c r="C148" s="14" t="s">
        <v>10</v>
      </c>
      <c r="D148" s="14" t="s">
        <v>118</v>
      </c>
      <c r="E148" s="3" t="s">
        <v>78</v>
      </c>
      <c r="F148" s="9">
        <f t="shared" si="14"/>
        <v>0</v>
      </c>
      <c r="G148" s="9">
        <f t="shared" si="14"/>
        <v>0</v>
      </c>
    </row>
    <row r="149" spans="1:7" ht="25.5" hidden="1">
      <c r="A149" s="8" t="s">
        <v>138</v>
      </c>
      <c r="B149" s="14" t="s">
        <v>116</v>
      </c>
      <c r="C149" s="14" t="s">
        <v>10</v>
      </c>
      <c r="D149" s="14" t="s">
        <v>118</v>
      </c>
      <c r="E149" s="3" t="s">
        <v>79</v>
      </c>
      <c r="F149" s="9">
        <f t="shared" si="14"/>
        <v>0</v>
      </c>
      <c r="G149" s="9">
        <f t="shared" si="14"/>
        <v>0</v>
      </c>
    </row>
    <row r="150" spans="1:7" ht="25.5" hidden="1">
      <c r="A150" s="1" t="s">
        <v>137</v>
      </c>
      <c r="B150" s="14" t="s">
        <v>116</v>
      </c>
      <c r="C150" s="14" t="s">
        <v>10</v>
      </c>
      <c r="D150" s="14" t="s">
        <v>118</v>
      </c>
      <c r="E150" s="2" t="s">
        <v>81</v>
      </c>
      <c r="F150" s="4">
        <v>0</v>
      </c>
      <c r="G150" s="4">
        <v>0</v>
      </c>
    </row>
    <row r="151" spans="1:7" ht="13.5" thickBot="1">
      <c r="A151" s="90" t="s">
        <v>64</v>
      </c>
      <c r="B151" s="92" t="s">
        <v>9</v>
      </c>
      <c r="C151" s="92" t="s">
        <v>9</v>
      </c>
      <c r="D151" s="92" t="s">
        <v>9</v>
      </c>
      <c r="E151" s="128" t="s">
        <v>9</v>
      </c>
      <c r="F151" s="129">
        <f>F13+F65+F76+F82+F99+F136+F144</f>
        <v>6044.5</v>
      </c>
      <c r="G151" s="130">
        <f>G13+G65+G76+G82+G99+G136+G144</f>
        <v>6200.200000000001</v>
      </c>
    </row>
    <row r="153" spans="1:6" ht="12.75">
      <c r="A153" s="38"/>
      <c r="F153" s="39"/>
    </row>
  </sheetData>
  <sheetProtection/>
  <mergeCells count="8">
    <mergeCell ref="A2:G6"/>
    <mergeCell ref="A7:G7"/>
    <mergeCell ref="A10:A11"/>
    <mergeCell ref="B10:B11"/>
    <mergeCell ref="C10:C11"/>
    <mergeCell ref="D10:D11"/>
    <mergeCell ref="E10:E11"/>
    <mergeCell ref="F10:G10"/>
  </mergeCells>
  <printOptions/>
  <pageMargins left="0.31496062992125984" right="0.28" top="0.7480314960629921" bottom="0.7480314960629921" header="0.31496062992125984" footer="0.31496062992125984"/>
  <pageSetup horizontalDpi="600" verticalDpi="600" orientation="portrait" paperSize="9" scale="95" r:id="rId1"/>
  <ignoredErrors>
    <ignoredError sqref="G138 F68:G68 G26:G28 G82 F26:F28 F23:F24 G23:G24 F82 F79:F80 G79:G80 F138" formula="1"/>
    <ignoredError sqref="B13:E19 B24 D24:E24 B138:D138 B79:B87 B136:E137 D107 B21:E23 B99:E99 B88:D88 D62:D73 E56:E59 B75:B77 B117:E118 B25:E38 E138:E143 B56:C59 C75:E87 E107:E110 B107:C111 E61:E73 B61:C73 E40:E49 D40:D49 D56 B40:C49" numberStoredAsText="1"/>
  </ignoredErrors>
</worksheet>
</file>

<file path=xl/worksheets/sheet4.xml><?xml version="1.0" encoding="utf-8"?>
<worksheet xmlns="http://schemas.openxmlformats.org/spreadsheetml/2006/main" xmlns:r="http://schemas.openxmlformats.org/officeDocument/2006/relationships">
  <sheetPr>
    <tabColor indexed="10"/>
  </sheetPr>
  <dimension ref="A1:Q160"/>
  <sheetViews>
    <sheetView zoomScalePageLayoutView="0" workbookViewId="0" topLeftCell="A1">
      <pane ySplit="12" topLeftCell="BM42" activePane="bottomLeft" state="frozen"/>
      <selection pane="topLeft" activeCell="A1" sqref="A1"/>
      <selection pane="bottomLeft" activeCell="A44" sqref="A44"/>
    </sheetView>
  </sheetViews>
  <sheetFormatPr defaultColWidth="9.140625" defaultRowHeight="12.75"/>
  <cols>
    <col min="1" max="1" width="62.421875" style="23" customWidth="1"/>
    <col min="2" max="2" width="5.28125" style="23" customWidth="1"/>
    <col min="3" max="4" width="4.7109375" style="24" customWidth="1"/>
    <col min="5" max="5" width="8.7109375" style="24" customWidth="1"/>
    <col min="6" max="6" width="4.7109375" style="24" customWidth="1"/>
    <col min="7" max="7" width="7.421875" style="24" hidden="1" customWidth="1"/>
    <col min="8" max="8" width="9.421875" style="24" customWidth="1"/>
    <col min="9" max="9" width="10.7109375" style="19" customWidth="1"/>
    <col min="10" max="14" width="9.140625" style="21" customWidth="1"/>
    <col min="15" max="15" width="19.00390625" style="21" customWidth="1"/>
    <col min="16" max="16384" width="9.140625" style="21" customWidth="1"/>
  </cols>
  <sheetData>
    <row r="1" spans="1:10" ht="12.75">
      <c r="A1" s="17"/>
      <c r="B1" s="17"/>
      <c r="C1" s="18"/>
      <c r="D1" s="18"/>
      <c r="E1" s="18"/>
      <c r="F1" s="18"/>
      <c r="G1" s="18"/>
      <c r="H1" s="18"/>
      <c r="J1" s="40" t="s">
        <v>252</v>
      </c>
    </row>
    <row r="2" spans="1:10" ht="12.75">
      <c r="A2" s="179" t="s">
        <v>253</v>
      </c>
      <c r="B2" s="179"/>
      <c r="C2" s="179"/>
      <c r="D2" s="179"/>
      <c r="E2" s="179"/>
      <c r="F2" s="179"/>
      <c r="G2" s="179"/>
      <c r="H2" s="179"/>
      <c r="I2" s="179"/>
      <c r="J2" s="179"/>
    </row>
    <row r="3" spans="1:10" ht="12.75">
      <c r="A3" s="179"/>
      <c r="B3" s="179"/>
      <c r="C3" s="179"/>
      <c r="D3" s="179"/>
      <c r="E3" s="179"/>
      <c r="F3" s="179"/>
      <c r="G3" s="179"/>
      <c r="H3" s="179"/>
      <c r="I3" s="179"/>
      <c r="J3" s="179"/>
    </row>
    <row r="4" spans="1:10" ht="12.75">
      <c r="A4" s="179"/>
      <c r="B4" s="179"/>
      <c r="C4" s="179"/>
      <c r="D4" s="179"/>
      <c r="E4" s="179"/>
      <c r="F4" s="179"/>
      <c r="G4" s="179"/>
      <c r="H4" s="179"/>
      <c r="I4" s="179"/>
      <c r="J4" s="179"/>
    </row>
    <row r="5" spans="1:10" ht="12.75">
      <c r="A5" s="179"/>
      <c r="B5" s="179"/>
      <c r="C5" s="179"/>
      <c r="D5" s="179"/>
      <c r="E5" s="179"/>
      <c r="F5" s="179"/>
      <c r="G5" s="179"/>
      <c r="H5" s="179"/>
      <c r="I5" s="179"/>
      <c r="J5" s="179"/>
    </row>
    <row r="6" spans="1:9" ht="11.25" customHeight="1">
      <c r="A6" s="22"/>
      <c r="B6" s="22"/>
      <c r="C6" s="22"/>
      <c r="D6" s="22"/>
      <c r="E6" s="22"/>
      <c r="F6" s="22"/>
      <c r="G6" s="22"/>
      <c r="H6" s="22"/>
      <c r="I6" s="22"/>
    </row>
    <row r="7" spans="1:9" ht="36" customHeight="1">
      <c r="A7" s="158" t="s">
        <v>163</v>
      </c>
      <c r="B7" s="158"/>
      <c r="C7" s="158"/>
      <c r="D7" s="158"/>
      <c r="E7" s="158"/>
      <c r="F7" s="158"/>
      <c r="G7" s="158"/>
      <c r="H7" s="158"/>
      <c r="I7" s="158"/>
    </row>
    <row r="8" spans="1:9" ht="12.75">
      <c r="A8" s="41"/>
      <c r="B8" s="41"/>
      <c r="C8" s="42"/>
      <c r="D8" s="42"/>
      <c r="E8" s="42"/>
      <c r="F8" s="42"/>
      <c r="G8" s="42"/>
      <c r="H8" s="42"/>
      <c r="I8" s="132"/>
    </row>
    <row r="9" ht="13.5" thickBot="1">
      <c r="I9" s="25" t="s">
        <v>0</v>
      </c>
    </row>
    <row r="10" spans="1:10" ht="12.75" customHeight="1">
      <c r="A10" s="182" t="s">
        <v>1</v>
      </c>
      <c r="B10" s="160" t="s">
        <v>65</v>
      </c>
      <c r="C10" s="160" t="s">
        <v>2</v>
      </c>
      <c r="D10" s="160" t="s">
        <v>3</v>
      </c>
      <c r="E10" s="160" t="s">
        <v>4</v>
      </c>
      <c r="F10" s="160" t="s">
        <v>5</v>
      </c>
      <c r="G10" s="133"/>
      <c r="H10" s="180" t="s">
        <v>114</v>
      </c>
      <c r="I10" s="181"/>
      <c r="J10" s="177" t="s">
        <v>150</v>
      </c>
    </row>
    <row r="11" spans="1:10" ht="24" customHeight="1">
      <c r="A11" s="183"/>
      <c r="B11" s="168"/>
      <c r="C11" s="168"/>
      <c r="D11" s="168"/>
      <c r="E11" s="168"/>
      <c r="F11" s="168"/>
      <c r="G11" s="94" t="s">
        <v>219</v>
      </c>
      <c r="H11" s="94" t="s">
        <v>147</v>
      </c>
      <c r="I11" s="135" t="s">
        <v>148</v>
      </c>
      <c r="J11" s="178"/>
    </row>
    <row r="12" spans="1:10" ht="13.5" customHeight="1">
      <c r="A12" s="134">
        <v>1</v>
      </c>
      <c r="B12" s="94">
        <v>2</v>
      </c>
      <c r="C12" s="94">
        <v>3</v>
      </c>
      <c r="D12" s="94">
        <v>4</v>
      </c>
      <c r="E12" s="94">
        <v>5</v>
      </c>
      <c r="F12" s="94">
        <v>6</v>
      </c>
      <c r="G12" s="94"/>
      <c r="H12" s="94">
        <v>7</v>
      </c>
      <c r="I12" s="136">
        <v>8</v>
      </c>
      <c r="J12" s="118">
        <v>9</v>
      </c>
    </row>
    <row r="13" spans="1:10" ht="15.75" customHeight="1" thickBot="1">
      <c r="A13" s="83" t="s">
        <v>127</v>
      </c>
      <c r="B13" s="14" t="s">
        <v>66</v>
      </c>
      <c r="C13" s="14" t="s">
        <v>9</v>
      </c>
      <c r="D13" s="14" t="s">
        <v>9</v>
      </c>
      <c r="E13" s="14" t="s">
        <v>9</v>
      </c>
      <c r="F13" s="14" t="s">
        <v>9</v>
      </c>
      <c r="G13" s="137">
        <f>-10859.9+I13</f>
        <v>-4815.4</v>
      </c>
      <c r="H13" s="138" t="s">
        <v>193</v>
      </c>
      <c r="I13" s="129">
        <f>I14+I71+I82+I88+I105+I142+I151</f>
        <v>6044.5</v>
      </c>
      <c r="J13" s="130">
        <f>J14+J71+J82+J88+J105+J142+J151</f>
        <v>6200.200000000001</v>
      </c>
    </row>
    <row r="14" spans="1:10" ht="13.5" customHeight="1">
      <c r="A14" s="12" t="s">
        <v>7</v>
      </c>
      <c r="B14" s="101">
        <v>951</v>
      </c>
      <c r="C14" s="14" t="s">
        <v>8</v>
      </c>
      <c r="D14" s="14" t="s">
        <v>9</v>
      </c>
      <c r="E14" s="14" t="s">
        <v>9</v>
      </c>
      <c r="F14" s="14" t="s">
        <v>9</v>
      </c>
      <c r="G14" s="102">
        <f>-3549.9+I14</f>
        <v>-78.29999999999973</v>
      </c>
      <c r="H14" s="14" t="s">
        <v>189</v>
      </c>
      <c r="I14" s="102">
        <f>I15+I27+I51+I22+I56</f>
        <v>3471.6000000000004</v>
      </c>
      <c r="J14" s="11">
        <f>J15+J27+J51+J22+J56</f>
        <v>3659.1000000000004</v>
      </c>
    </row>
    <row r="15" spans="1:10" ht="27.75" customHeight="1">
      <c r="A15" s="12" t="s">
        <v>67</v>
      </c>
      <c r="B15" s="101">
        <v>951</v>
      </c>
      <c r="C15" s="14" t="s">
        <v>8</v>
      </c>
      <c r="D15" s="14" t="s">
        <v>10</v>
      </c>
      <c r="E15" s="14" t="s">
        <v>9</v>
      </c>
      <c r="F15" s="14" t="s">
        <v>9</v>
      </c>
      <c r="G15" s="102">
        <f>-614.1+I15</f>
        <v>111.5</v>
      </c>
      <c r="H15" s="14" t="s">
        <v>165</v>
      </c>
      <c r="I15" s="102">
        <f aca="true" t="shared" si="0" ref="I15:J18">I16</f>
        <v>725.6</v>
      </c>
      <c r="J15" s="11">
        <f t="shared" si="0"/>
        <v>725.6</v>
      </c>
    </row>
    <row r="16" spans="1:16" s="27" customFormat="1" ht="41.25" customHeight="1">
      <c r="A16" s="139" t="s">
        <v>11</v>
      </c>
      <c r="B16" s="101">
        <v>951</v>
      </c>
      <c r="C16" s="14" t="s">
        <v>12</v>
      </c>
      <c r="D16" s="14" t="s">
        <v>10</v>
      </c>
      <c r="E16" s="14" t="s">
        <v>13</v>
      </c>
      <c r="F16" s="14"/>
      <c r="G16" s="102">
        <f>-614.1+I16</f>
        <v>111.5</v>
      </c>
      <c r="H16" s="14" t="s">
        <v>165</v>
      </c>
      <c r="I16" s="102">
        <f t="shared" si="0"/>
        <v>725.6</v>
      </c>
      <c r="J16" s="11">
        <f t="shared" si="0"/>
        <v>725.6</v>
      </c>
      <c r="K16" s="29"/>
      <c r="L16" s="29"/>
      <c r="M16" s="29"/>
      <c r="N16" s="29"/>
      <c r="O16" s="29"/>
      <c r="P16" s="29"/>
    </row>
    <row r="17" spans="1:16" s="27" customFormat="1" ht="12.75" customHeight="1">
      <c r="A17" s="140" t="s">
        <v>14</v>
      </c>
      <c r="B17" s="14" t="s">
        <v>66</v>
      </c>
      <c r="C17" s="14" t="s">
        <v>8</v>
      </c>
      <c r="D17" s="14" t="s">
        <v>10</v>
      </c>
      <c r="E17" s="14" t="s">
        <v>15</v>
      </c>
      <c r="F17" s="14"/>
      <c r="G17" s="102">
        <f>-614.1+I17</f>
        <v>111.5</v>
      </c>
      <c r="H17" s="14" t="s">
        <v>165</v>
      </c>
      <c r="I17" s="102">
        <f t="shared" si="0"/>
        <v>725.6</v>
      </c>
      <c r="J17" s="11">
        <f t="shared" si="0"/>
        <v>725.6</v>
      </c>
      <c r="K17" s="29"/>
      <c r="L17" s="29"/>
      <c r="M17" s="29"/>
      <c r="N17" s="29"/>
      <c r="O17" s="29"/>
      <c r="P17" s="29"/>
    </row>
    <row r="18" spans="1:16" s="27" customFormat="1" ht="53.25" customHeight="1">
      <c r="A18" s="12" t="str">
        <f>1!A17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 s="101">
        <v>951</v>
      </c>
      <c r="C18" s="14" t="s">
        <v>12</v>
      </c>
      <c r="D18" s="14" t="s">
        <v>10</v>
      </c>
      <c r="E18" s="14" t="s">
        <v>15</v>
      </c>
      <c r="F18" s="14" t="s">
        <v>71</v>
      </c>
      <c r="G18" s="102">
        <f>-614.1+I18</f>
        <v>111.5</v>
      </c>
      <c r="H18" s="14" t="s">
        <v>165</v>
      </c>
      <c r="I18" s="102">
        <f t="shared" si="0"/>
        <v>725.6</v>
      </c>
      <c r="J18" s="11">
        <f t="shared" si="0"/>
        <v>725.6</v>
      </c>
      <c r="K18" s="29"/>
      <c r="L18" s="29"/>
      <c r="M18" s="29"/>
      <c r="N18" s="29"/>
      <c r="O18" s="29"/>
      <c r="P18" s="29"/>
    </row>
    <row r="19" spans="1:16" s="27" customFormat="1" ht="29.25" customHeight="1">
      <c r="A19" s="12" t="str">
        <f>1!A18</f>
        <v>Расходы на выплаты персоналу государственных (муниципальных) органов</v>
      </c>
      <c r="B19" s="101">
        <v>951</v>
      </c>
      <c r="C19" s="14" t="s">
        <v>12</v>
      </c>
      <c r="D19" s="14" t="s">
        <v>10</v>
      </c>
      <c r="E19" s="14" t="s">
        <v>15</v>
      </c>
      <c r="F19" s="14" t="s">
        <v>72</v>
      </c>
      <c r="G19" s="102">
        <f>-614.1+I19</f>
        <v>111.5</v>
      </c>
      <c r="H19" s="14" t="s">
        <v>165</v>
      </c>
      <c r="I19" s="102">
        <f>I20+I21</f>
        <v>725.6</v>
      </c>
      <c r="J19" s="11">
        <f>J20+J21</f>
        <v>725.6</v>
      </c>
      <c r="K19" s="29"/>
      <c r="L19" s="29"/>
      <c r="M19" s="29"/>
      <c r="N19" s="29"/>
      <c r="O19" s="29"/>
      <c r="P19" s="29"/>
    </row>
    <row r="20" spans="1:16" ht="12.75" customHeight="1">
      <c r="A20" s="54" t="str">
        <f>1!A19</f>
        <v>Фонд оплаты труда и страховые взносы</v>
      </c>
      <c r="B20" s="103">
        <v>951</v>
      </c>
      <c r="C20" s="16" t="s">
        <v>12</v>
      </c>
      <c r="D20" s="16" t="s">
        <v>10</v>
      </c>
      <c r="E20" s="16" t="s">
        <v>15</v>
      </c>
      <c r="F20" s="16" t="s">
        <v>73</v>
      </c>
      <c r="G20" s="104">
        <f>-591.5+I20</f>
        <v>107.5</v>
      </c>
      <c r="H20" s="16" t="s">
        <v>166</v>
      </c>
      <c r="I20" s="104">
        <v>699</v>
      </c>
      <c r="J20" s="119">
        <v>699</v>
      </c>
      <c r="K20" s="30"/>
      <c r="L20" s="30"/>
      <c r="M20" s="30"/>
      <c r="N20" s="30"/>
      <c r="O20" s="30"/>
      <c r="P20" s="30"/>
    </row>
    <row r="21" spans="1:16" ht="12.75" customHeight="1">
      <c r="A21" s="7" t="s">
        <v>76</v>
      </c>
      <c r="B21" s="103">
        <v>951</v>
      </c>
      <c r="C21" s="16" t="s">
        <v>12</v>
      </c>
      <c r="D21" s="16" t="s">
        <v>10</v>
      </c>
      <c r="E21" s="16" t="s">
        <v>15</v>
      </c>
      <c r="F21" s="16" t="s">
        <v>74</v>
      </c>
      <c r="G21" s="104">
        <f>-22.6+I21</f>
        <v>4</v>
      </c>
      <c r="H21" s="16" t="s">
        <v>153</v>
      </c>
      <c r="I21" s="104">
        <v>26.6</v>
      </c>
      <c r="J21" s="119">
        <v>26.6</v>
      </c>
      <c r="K21" s="30"/>
      <c r="L21" s="30"/>
      <c r="M21" s="30"/>
      <c r="N21" s="30"/>
      <c r="O21" s="30"/>
      <c r="P21" s="30"/>
    </row>
    <row r="22" spans="1:15" ht="40.5" customHeight="1">
      <c r="A22" s="139" t="s">
        <v>68</v>
      </c>
      <c r="B22" s="14" t="s">
        <v>66</v>
      </c>
      <c r="C22" s="14" t="s">
        <v>12</v>
      </c>
      <c r="D22" s="14" t="s">
        <v>16</v>
      </c>
      <c r="E22" s="14"/>
      <c r="F22" s="14"/>
      <c r="G22" s="102">
        <f>-11.1+I22</f>
        <v>2</v>
      </c>
      <c r="H22" s="14" t="s">
        <v>167</v>
      </c>
      <c r="I22" s="102">
        <f>I23</f>
        <v>13.1</v>
      </c>
      <c r="J22" s="11">
        <f>J23</f>
        <v>13.1</v>
      </c>
      <c r="K22" s="30"/>
      <c r="L22" s="30"/>
      <c r="M22" s="30"/>
      <c r="N22" s="30"/>
      <c r="O22" s="30"/>
    </row>
    <row r="23" spans="1:15" s="27" customFormat="1" ht="12.75" customHeight="1">
      <c r="A23" s="139" t="s">
        <v>17</v>
      </c>
      <c r="B23" s="101">
        <v>951</v>
      </c>
      <c r="C23" s="14" t="s">
        <v>12</v>
      </c>
      <c r="D23" s="14" t="s">
        <v>16</v>
      </c>
      <c r="E23" s="14" t="s">
        <v>18</v>
      </c>
      <c r="F23" s="14"/>
      <c r="G23" s="102">
        <f>-11.1+I23</f>
        <v>2</v>
      </c>
      <c r="H23" s="14" t="s">
        <v>167</v>
      </c>
      <c r="I23" s="102">
        <f>I24</f>
        <v>13.1</v>
      </c>
      <c r="J23" s="11">
        <f>J24</f>
        <v>13.1</v>
      </c>
      <c r="K23" s="29"/>
      <c r="L23" s="29"/>
      <c r="M23" s="29"/>
      <c r="N23" s="29"/>
      <c r="O23" s="29"/>
    </row>
    <row r="24" spans="1:15" s="27" customFormat="1" ht="66.75" customHeight="1">
      <c r="A24" s="12" t="s">
        <v>19</v>
      </c>
      <c r="B24" s="14" t="s">
        <v>66</v>
      </c>
      <c r="C24" s="14" t="s">
        <v>12</v>
      </c>
      <c r="D24" s="14" t="s">
        <v>16</v>
      </c>
      <c r="E24" s="14" t="s">
        <v>20</v>
      </c>
      <c r="F24" s="14"/>
      <c r="G24" s="102">
        <f>-11.1+I24</f>
        <v>2</v>
      </c>
      <c r="H24" s="14" t="s">
        <v>167</v>
      </c>
      <c r="I24" s="102">
        <f>I26</f>
        <v>13.1</v>
      </c>
      <c r="J24" s="11">
        <f>J26</f>
        <v>13.1</v>
      </c>
      <c r="K24" s="29"/>
      <c r="L24" s="29"/>
      <c r="M24" s="29"/>
      <c r="N24" s="29"/>
      <c r="O24" s="29"/>
    </row>
    <row r="25" spans="1:15" s="27" customFormat="1" ht="13.5" customHeight="1">
      <c r="A25" s="12" t="s">
        <v>17</v>
      </c>
      <c r="B25" s="14" t="s">
        <v>66</v>
      </c>
      <c r="C25" s="14" t="s">
        <v>12</v>
      </c>
      <c r="D25" s="14" t="s">
        <v>16</v>
      </c>
      <c r="E25" s="14" t="s">
        <v>20</v>
      </c>
      <c r="F25" s="14" t="s">
        <v>101</v>
      </c>
      <c r="G25" s="102">
        <f>-11.1+I25</f>
        <v>2</v>
      </c>
      <c r="H25" s="14" t="s">
        <v>167</v>
      </c>
      <c r="I25" s="102">
        <f>I26</f>
        <v>13.1</v>
      </c>
      <c r="J25" s="11">
        <f>J26</f>
        <v>13.1</v>
      </c>
      <c r="K25" s="29"/>
      <c r="L25" s="29"/>
      <c r="M25" s="29"/>
      <c r="N25" s="29"/>
      <c r="O25" s="29"/>
    </row>
    <row r="26" spans="1:15" ht="12.75" customHeight="1">
      <c r="A26" s="54" t="s">
        <v>21</v>
      </c>
      <c r="B26" s="103">
        <v>951</v>
      </c>
      <c r="C26" s="16" t="s">
        <v>12</v>
      </c>
      <c r="D26" s="16" t="s">
        <v>16</v>
      </c>
      <c r="E26" s="16" t="s">
        <v>20</v>
      </c>
      <c r="F26" s="16" t="s">
        <v>77</v>
      </c>
      <c r="G26" s="104">
        <f>-11.1+I26</f>
        <v>2</v>
      </c>
      <c r="H26" s="16" t="s">
        <v>167</v>
      </c>
      <c r="I26" s="104">
        <v>13.1</v>
      </c>
      <c r="J26" s="120">
        <v>13.1</v>
      </c>
      <c r="K26" s="30"/>
      <c r="L26" s="30"/>
      <c r="M26" s="30"/>
      <c r="N26" s="30"/>
      <c r="O26" s="30"/>
    </row>
    <row r="27" spans="1:16" s="27" customFormat="1" ht="39.75" customHeight="1">
      <c r="A27" s="139" t="s">
        <v>69</v>
      </c>
      <c r="B27" s="101">
        <v>951</v>
      </c>
      <c r="C27" s="14" t="s">
        <v>12</v>
      </c>
      <c r="D27" s="14" t="s">
        <v>22</v>
      </c>
      <c r="E27" s="14"/>
      <c r="F27" s="14"/>
      <c r="G27" s="102">
        <f>-2376.6+I27</f>
        <v>185.00000000000045</v>
      </c>
      <c r="H27" s="14" t="s">
        <v>171</v>
      </c>
      <c r="I27" s="102">
        <f>I28+I42</f>
        <v>2561.6000000000004</v>
      </c>
      <c r="J27" s="11">
        <f>J28+J42</f>
        <v>2593.5000000000005</v>
      </c>
      <c r="K27" s="29"/>
      <c r="L27" s="29"/>
      <c r="M27" s="29"/>
      <c r="N27" s="29"/>
      <c r="O27" s="29"/>
      <c r="P27" s="29"/>
    </row>
    <row r="28" spans="1:16" s="27" customFormat="1" ht="40.5" customHeight="1">
      <c r="A28" s="139" t="s">
        <v>11</v>
      </c>
      <c r="B28" s="101">
        <v>951</v>
      </c>
      <c r="C28" s="14" t="s">
        <v>8</v>
      </c>
      <c r="D28" s="14" t="s">
        <v>22</v>
      </c>
      <c r="E28" s="14" t="s">
        <v>13</v>
      </c>
      <c r="F28" s="14"/>
      <c r="G28" s="102">
        <f>-2356.4+I28</f>
        <v>181.30000000000018</v>
      </c>
      <c r="H28" s="14" t="s">
        <v>169</v>
      </c>
      <c r="I28" s="102">
        <f>I29</f>
        <v>2537.7000000000003</v>
      </c>
      <c r="J28" s="11">
        <f>J29</f>
        <v>2569.6000000000004</v>
      </c>
      <c r="K28" s="29"/>
      <c r="L28" s="29"/>
      <c r="M28" s="29"/>
      <c r="N28" s="29"/>
      <c r="O28" s="29"/>
      <c r="P28" s="29"/>
    </row>
    <row r="29" spans="1:16" s="27" customFormat="1" ht="12.75">
      <c r="A29" s="139" t="s">
        <v>23</v>
      </c>
      <c r="B29" s="101">
        <v>951</v>
      </c>
      <c r="C29" s="14" t="s">
        <v>8</v>
      </c>
      <c r="D29" s="14" t="s">
        <v>22</v>
      </c>
      <c r="E29" s="14" t="s">
        <v>24</v>
      </c>
      <c r="F29" s="14"/>
      <c r="G29" s="102">
        <f>-2356.4+I29</f>
        <v>181.30000000000018</v>
      </c>
      <c r="H29" s="14" t="s">
        <v>169</v>
      </c>
      <c r="I29" s="102">
        <f>I30+I34+I38</f>
        <v>2537.7000000000003</v>
      </c>
      <c r="J29" s="11">
        <f>J30+J34+J38</f>
        <v>2569.6000000000004</v>
      </c>
      <c r="K29" s="29"/>
      <c r="L29" s="29"/>
      <c r="M29" s="29"/>
      <c r="N29" s="29"/>
      <c r="O29" s="29"/>
      <c r="P29" s="29"/>
    </row>
    <row r="30" spans="1:16" s="27" customFormat="1" ht="51">
      <c r="A30" s="12" t="str">
        <f>1!A29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0" s="101">
        <v>951</v>
      </c>
      <c r="C30" s="14" t="s">
        <v>12</v>
      </c>
      <c r="D30" s="14" t="s">
        <v>22</v>
      </c>
      <c r="E30" s="14" t="s">
        <v>24</v>
      </c>
      <c r="F30" s="14" t="s">
        <v>71</v>
      </c>
      <c r="G30" s="102">
        <f>-1845.1+I30</f>
        <v>219.70000000000027</v>
      </c>
      <c r="H30" s="14" t="s">
        <v>168</v>
      </c>
      <c r="I30" s="102">
        <f>I31</f>
        <v>2064.8</v>
      </c>
      <c r="J30" s="11">
        <f>J31</f>
        <v>2064.8</v>
      </c>
      <c r="K30" s="29"/>
      <c r="L30" s="29"/>
      <c r="M30" s="29"/>
      <c r="N30" s="29"/>
      <c r="O30" s="29"/>
      <c r="P30" s="29"/>
    </row>
    <row r="31" spans="1:16" s="27" customFormat="1" ht="28.5" customHeight="1">
      <c r="A31" s="12" t="str">
        <f>1!A30</f>
        <v>Расходы на выплаты персоналу государственных (муниципальных) органов</v>
      </c>
      <c r="B31" s="101">
        <v>951</v>
      </c>
      <c r="C31" s="14" t="s">
        <v>12</v>
      </c>
      <c r="D31" s="14" t="s">
        <v>22</v>
      </c>
      <c r="E31" s="14" t="s">
        <v>24</v>
      </c>
      <c r="F31" s="14" t="s">
        <v>72</v>
      </c>
      <c r="G31" s="102">
        <f>-1845.1+I31</f>
        <v>219.70000000000027</v>
      </c>
      <c r="H31" s="14" t="s">
        <v>168</v>
      </c>
      <c r="I31" s="102">
        <f>I32+I33</f>
        <v>2064.8</v>
      </c>
      <c r="J31" s="11">
        <f>J32+J33</f>
        <v>2064.8</v>
      </c>
      <c r="K31" s="29"/>
      <c r="L31" s="29"/>
      <c r="M31" s="29"/>
      <c r="N31" s="29"/>
      <c r="O31" s="29"/>
      <c r="P31" s="29"/>
    </row>
    <row r="32" spans="1:16" ht="12.75">
      <c r="A32" s="54" t="str">
        <f>1!A31</f>
        <v>Фонд оплаты труда и страховые взносы</v>
      </c>
      <c r="B32" s="103">
        <v>951</v>
      </c>
      <c r="C32" s="16" t="s">
        <v>12</v>
      </c>
      <c r="D32" s="16" t="s">
        <v>22</v>
      </c>
      <c r="E32" s="16" t="s">
        <v>24</v>
      </c>
      <c r="F32" s="16" t="s">
        <v>73</v>
      </c>
      <c r="G32" s="104">
        <f>-1786.8+I32</f>
        <v>209.10000000000014</v>
      </c>
      <c r="H32" s="16" t="s">
        <v>170</v>
      </c>
      <c r="I32" s="104">
        <v>1995.9</v>
      </c>
      <c r="J32" s="121">
        <v>1995.9</v>
      </c>
      <c r="K32" s="30"/>
      <c r="L32" s="30"/>
      <c r="M32" s="30"/>
      <c r="N32" s="30"/>
      <c r="O32" s="30"/>
      <c r="P32" s="30"/>
    </row>
    <row r="33" spans="1:16" ht="12.75">
      <c r="A33" s="54" t="str">
        <f>1!A32</f>
        <v>Иные выплаты персоналу, за исключением фонда оплаты труда</v>
      </c>
      <c r="B33" s="103">
        <v>951</v>
      </c>
      <c r="C33" s="16" t="s">
        <v>12</v>
      </c>
      <c r="D33" s="16" t="s">
        <v>22</v>
      </c>
      <c r="E33" s="16" t="s">
        <v>24</v>
      </c>
      <c r="F33" s="16" t="s">
        <v>74</v>
      </c>
      <c r="G33" s="104">
        <f>-58.3+I33</f>
        <v>10.600000000000009</v>
      </c>
      <c r="H33" s="16" t="s">
        <v>156</v>
      </c>
      <c r="I33" s="104">
        <v>68.9</v>
      </c>
      <c r="J33" s="121">
        <v>68.9</v>
      </c>
      <c r="K33" s="30"/>
      <c r="L33" s="30"/>
      <c r="M33" s="30"/>
      <c r="N33" s="30"/>
      <c r="O33" s="30"/>
      <c r="P33" s="30"/>
    </row>
    <row r="34" spans="1:16" s="27" customFormat="1" ht="27" customHeight="1">
      <c r="A34" s="12" t="s">
        <v>136</v>
      </c>
      <c r="B34" s="101">
        <v>951</v>
      </c>
      <c r="C34" s="14" t="s">
        <v>12</v>
      </c>
      <c r="D34" s="14" t="s">
        <v>22</v>
      </c>
      <c r="E34" s="14" t="s">
        <v>24</v>
      </c>
      <c r="F34" s="14" t="s">
        <v>78</v>
      </c>
      <c r="G34" s="102">
        <f>-479.8+I34</f>
        <v>-38.400000000000034</v>
      </c>
      <c r="H34" s="102">
        <v>-38.4</v>
      </c>
      <c r="I34" s="102">
        <f>I35</f>
        <v>441.4</v>
      </c>
      <c r="J34" s="11">
        <f>J35</f>
        <v>473.29999999999995</v>
      </c>
      <c r="K34" s="29"/>
      <c r="L34" s="29"/>
      <c r="M34" s="29"/>
      <c r="N34" s="29"/>
      <c r="O34" s="29"/>
      <c r="P34" s="29"/>
    </row>
    <row r="35" spans="1:16" s="27" customFormat="1" ht="25.5">
      <c r="A35" s="12" t="s">
        <v>138</v>
      </c>
      <c r="B35" s="101">
        <v>951</v>
      </c>
      <c r="C35" s="14" t="s">
        <v>12</v>
      </c>
      <c r="D35" s="14" t="s">
        <v>22</v>
      </c>
      <c r="E35" s="14" t="s">
        <v>24</v>
      </c>
      <c r="F35" s="14" t="s">
        <v>79</v>
      </c>
      <c r="G35" s="102">
        <f>-479.8+I35</f>
        <v>-38.400000000000034</v>
      </c>
      <c r="H35" s="102">
        <v>-38.4</v>
      </c>
      <c r="I35" s="102">
        <f>I36+I37</f>
        <v>441.4</v>
      </c>
      <c r="J35" s="11">
        <f>J36+J37</f>
        <v>473.29999999999995</v>
      </c>
      <c r="K35" s="29"/>
      <c r="L35" s="29"/>
      <c r="M35" s="29"/>
      <c r="N35" s="29"/>
      <c r="O35" s="29"/>
      <c r="P35" s="29"/>
    </row>
    <row r="36" spans="1:16" ht="25.5">
      <c r="A36" s="54" t="s">
        <v>82</v>
      </c>
      <c r="B36" s="103">
        <v>951</v>
      </c>
      <c r="C36" s="16" t="s">
        <v>12</v>
      </c>
      <c r="D36" s="16" t="s">
        <v>22</v>
      </c>
      <c r="E36" s="16" t="s">
        <v>24</v>
      </c>
      <c r="F36" s="16" t="s">
        <v>80</v>
      </c>
      <c r="G36" s="104">
        <f>-193.8+I36</f>
        <v>-75.20000000000002</v>
      </c>
      <c r="H36" s="104">
        <v>-75.2</v>
      </c>
      <c r="I36" s="104">
        <v>118.6</v>
      </c>
      <c r="J36" s="119">
        <v>143.6</v>
      </c>
      <c r="K36" s="30"/>
      <c r="L36" s="30"/>
      <c r="M36" s="30"/>
      <c r="N36" s="30"/>
      <c r="O36" s="30"/>
      <c r="P36" s="30"/>
    </row>
    <row r="37" spans="1:16" ht="25.5">
      <c r="A37" s="54" t="s">
        <v>137</v>
      </c>
      <c r="B37" s="103">
        <v>951</v>
      </c>
      <c r="C37" s="16" t="s">
        <v>12</v>
      </c>
      <c r="D37" s="16" t="s">
        <v>22</v>
      </c>
      <c r="E37" s="16" t="s">
        <v>24</v>
      </c>
      <c r="F37" s="16" t="s">
        <v>81</v>
      </c>
      <c r="G37" s="104">
        <f>-286+I37</f>
        <v>36.80000000000001</v>
      </c>
      <c r="H37" s="16" t="s">
        <v>194</v>
      </c>
      <c r="I37" s="104">
        <v>322.8</v>
      </c>
      <c r="J37" s="119">
        <v>329.7</v>
      </c>
      <c r="K37" s="30"/>
      <c r="L37" s="30"/>
      <c r="M37" s="30"/>
      <c r="N37" s="30"/>
      <c r="O37" s="30"/>
      <c r="P37" s="30"/>
    </row>
    <row r="38" spans="1:16" s="27" customFormat="1" ht="12.75">
      <c r="A38" s="12" t="s">
        <v>86</v>
      </c>
      <c r="B38" s="101">
        <v>951</v>
      </c>
      <c r="C38" s="14" t="s">
        <v>12</v>
      </c>
      <c r="D38" s="14" t="s">
        <v>22</v>
      </c>
      <c r="E38" s="14" t="s">
        <v>24</v>
      </c>
      <c r="F38" s="14" t="s">
        <v>83</v>
      </c>
      <c r="G38" s="102">
        <f>-31.5+I38</f>
        <v>0</v>
      </c>
      <c r="H38" s="14"/>
      <c r="I38" s="102">
        <f>I39</f>
        <v>31.5</v>
      </c>
      <c r="J38" s="11">
        <f>J39</f>
        <v>31.5</v>
      </c>
      <c r="K38" s="29"/>
      <c r="L38" s="29"/>
      <c r="M38" s="29"/>
      <c r="N38" s="29"/>
      <c r="O38" s="29"/>
      <c r="P38" s="29"/>
    </row>
    <row r="39" spans="1:16" s="27" customFormat="1" ht="12.75">
      <c r="A39" s="12" t="s">
        <v>87</v>
      </c>
      <c r="B39" s="101">
        <v>951</v>
      </c>
      <c r="C39" s="14" t="s">
        <v>12</v>
      </c>
      <c r="D39" s="14" t="s">
        <v>22</v>
      </c>
      <c r="E39" s="14" t="s">
        <v>24</v>
      </c>
      <c r="F39" s="14" t="s">
        <v>84</v>
      </c>
      <c r="G39" s="102">
        <f>-31.5+I39</f>
        <v>0</v>
      </c>
      <c r="H39" s="14"/>
      <c r="I39" s="102">
        <f>I40+I41</f>
        <v>31.5</v>
      </c>
      <c r="J39" s="11">
        <f>J40+J41</f>
        <v>31.5</v>
      </c>
      <c r="K39" s="29"/>
      <c r="L39" s="29"/>
      <c r="M39" s="29"/>
      <c r="N39" s="29"/>
      <c r="O39" s="29"/>
      <c r="P39" s="29"/>
    </row>
    <row r="40" spans="1:16" s="27" customFormat="1" ht="12.75" customHeight="1" hidden="1">
      <c r="A40" s="7"/>
      <c r="B40" s="47"/>
      <c r="C40" s="2"/>
      <c r="D40" s="2"/>
      <c r="E40" s="2"/>
      <c r="F40" s="2"/>
      <c r="G40" s="131"/>
      <c r="H40" s="16" t="s">
        <v>160</v>
      </c>
      <c r="I40" s="4"/>
      <c r="J40" s="121"/>
      <c r="K40" s="29"/>
      <c r="L40" s="29"/>
      <c r="M40" s="29"/>
      <c r="N40" s="29"/>
      <c r="O40" s="29"/>
      <c r="P40" s="29"/>
    </row>
    <row r="41" spans="1:16" ht="12.75">
      <c r="A41" s="54" t="s">
        <v>88</v>
      </c>
      <c r="B41" s="103">
        <v>951</v>
      </c>
      <c r="C41" s="16" t="s">
        <v>12</v>
      </c>
      <c r="D41" s="16" t="s">
        <v>22</v>
      </c>
      <c r="E41" s="16" t="s">
        <v>24</v>
      </c>
      <c r="F41" s="16" t="s">
        <v>85</v>
      </c>
      <c r="G41" s="104">
        <f>-31.5+I41</f>
        <v>0</v>
      </c>
      <c r="H41" s="16"/>
      <c r="I41" s="104">
        <v>31.5</v>
      </c>
      <c r="J41" s="121">
        <v>31.5</v>
      </c>
      <c r="K41" s="30"/>
      <c r="L41" s="30"/>
      <c r="M41" s="30"/>
      <c r="N41" s="30"/>
      <c r="O41" s="30"/>
      <c r="P41" s="30"/>
    </row>
    <row r="42" spans="1:16" s="27" customFormat="1" ht="12.75">
      <c r="A42" s="139" t="s">
        <v>17</v>
      </c>
      <c r="B42" s="101">
        <v>951</v>
      </c>
      <c r="C42" s="14" t="s">
        <v>12</v>
      </c>
      <c r="D42" s="14" t="s">
        <v>22</v>
      </c>
      <c r="E42" s="14" t="s">
        <v>18</v>
      </c>
      <c r="F42" s="14"/>
      <c r="G42" s="102">
        <f>-20.2+I42</f>
        <v>3.6999999999999993</v>
      </c>
      <c r="H42" s="14" t="s">
        <v>172</v>
      </c>
      <c r="I42" s="102">
        <f>I48+I43</f>
        <v>23.9</v>
      </c>
      <c r="J42" s="11">
        <f>J48+J43</f>
        <v>23.9</v>
      </c>
      <c r="K42" s="29"/>
      <c r="L42" s="29"/>
      <c r="M42" s="29"/>
      <c r="N42" s="29"/>
      <c r="O42" s="29"/>
      <c r="P42" s="29"/>
    </row>
    <row r="43" spans="1:16" s="27" customFormat="1" ht="66" customHeight="1">
      <c r="A43" s="12" t="s">
        <v>25</v>
      </c>
      <c r="B43" s="101">
        <v>951</v>
      </c>
      <c r="C43" s="14" t="s">
        <v>12</v>
      </c>
      <c r="D43" s="14" t="s">
        <v>22</v>
      </c>
      <c r="E43" s="14" t="s">
        <v>26</v>
      </c>
      <c r="F43" s="14"/>
      <c r="G43" s="102">
        <f>-0.2+I43</f>
        <v>0</v>
      </c>
      <c r="H43" s="14"/>
      <c r="I43" s="102">
        <f aca="true" t="shared" si="1" ref="I43:J46">I44</f>
        <v>0.2</v>
      </c>
      <c r="J43" s="11">
        <f t="shared" si="1"/>
        <v>0.2</v>
      </c>
      <c r="K43" s="29"/>
      <c r="L43" s="29"/>
      <c r="M43" s="29"/>
      <c r="N43" s="29"/>
      <c r="O43" s="29"/>
      <c r="P43" s="29"/>
    </row>
    <row r="44" spans="1:16" s="27" customFormat="1" ht="171" customHeight="1">
      <c r="A44" s="106" t="str">
        <f>0!A43</f>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v>
      </c>
      <c r="B44" s="101">
        <v>951</v>
      </c>
      <c r="C44" s="14" t="s">
        <v>12</v>
      </c>
      <c r="D44" s="14" t="s">
        <v>22</v>
      </c>
      <c r="E44" s="14" t="s">
        <v>27</v>
      </c>
      <c r="F44" s="14"/>
      <c r="G44" s="102">
        <f>-0.2+I44</f>
        <v>0</v>
      </c>
      <c r="H44" s="14"/>
      <c r="I44" s="102">
        <f t="shared" si="1"/>
        <v>0.2</v>
      </c>
      <c r="J44" s="11">
        <f t="shared" si="1"/>
        <v>0.2</v>
      </c>
      <c r="K44" s="29"/>
      <c r="L44" s="29"/>
      <c r="M44" s="29"/>
      <c r="N44" s="29"/>
      <c r="O44" s="29"/>
      <c r="P44" s="29"/>
    </row>
    <row r="45" spans="1:16" s="27" customFormat="1" ht="25.5">
      <c r="A45" s="12" t="s">
        <v>136</v>
      </c>
      <c r="B45" s="101">
        <v>951</v>
      </c>
      <c r="C45" s="14" t="s">
        <v>12</v>
      </c>
      <c r="D45" s="14" t="s">
        <v>22</v>
      </c>
      <c r="E45" s="14" t="s">
        <v>27</v>
      </c>
      <c r="F45" s="14" t="s">
        <v>78</v>
      </c>
      <c r="G45" s="102">
        <f>-0.2+I45</f>
        <v>0</v>
      </c>
      <c r="H45" s="14"/>
      <c r="I45" s="102">
        <f t="shared" si="1"/>
        <v>0.2</v>
      </c>
      <c r="J45" s="11">
        <f t="shared" si="1"/>
        <v>0.2</v>
      </c>
      <c r="K45" s="29"/>
      <c r="L45" s="29"/>
      <c r="M45" s="29"/>
      <c r="N45" s="29"/>
      <c r="O45" s="29"/>
      <c r="P45" s="29"/>
    </row>
    <row r="46" spans="1:16" s="27" customFormat="1" ht="27.75" customHeight="1">
      <c r="A46" s="12" t="s">
        <v>138</v>
      </c>
      <c r="B46" s="101">
        <v>951</v>
      </c>
      <c r="C46" s="14" t="s">
        <v>12</v>
      </c>
      <c r="D46" s="14" t="s">
        <v>22</v>
      </c>
      <c r="E46" s="14" t="s">
        <v>27</v>
      </c>
      <c r="F46" s="14" t="s">
        <v>79</v>
      </c>
      <c r="G46" s="102">
        <f>-0.2+I46</f>
        <v>0</v>
      </c>
      <c r="H46" s="16"/>
      <c r="I46" s="102">
        <f t="shared" si="1"/>
        <v>0.2</v>
      </c>
      <c r="J46" s="11">
        <f t="shared" si="1"/>
        <v>0.2</v>
      </c>
      <c r="K46" s="29"/>
      <c r="L46" s="29"/>
      <c r="M46" s="29"/>
      <c r="N46" s="29"/>
      <c r="O46" s="29"/>
      <c r="P46" s="29"/>
    </row>
    <row r="47" spans="1:16" ht="26.25" customHeight="1">
      <c r="A47" s="54" t="s">
        <v>137</v>
      </c>
      <c r="B47" s="103">
        <v>951</v>
      </c>
      <c r="C47" s="16" t="s">
        <v>12</v>
      </c>
      <c r="D47" s="16" t="s">
        <v>22</v>
      </c>
      <c r="E47" s="16" t="s">
        <v>27</v>
      </c>
      <c r="F47" s="16" t="s">
        <v>81</v>
      </c>
      <c r="G47" s="104">
        <f>-0.2+I47</f>
        <v>0</v>
      </c>
      <c r="H47" s="16"/>
      <c r="I47" s="104">
        <v>0.2</v>
      </c>
      <c r="J47" s="119">
        <v>0.2</v>
      </c>
      <c r="K47" s="30"/>
      <c r="L47" s="30"/>
      <c r="M47" s="30"/>
      <c r="N47" s="30"/>
      <c r="O47" s="30"/>
      <c r="P47" s="30"/>
    </row>
    <row r="48" spans="1:16" s="27" customFormat="1" ht="68.25" customHeight="1">
      <c r="A48" s="12" t="s">
        <v>19</v>
      </c>
      <c r="B48" s="101">
        <v>951</v>
      </c>
      <c r="C48" s="14" t="s">
        <v>12</v>
      </c>
      <c r="D48" s="14" t="s">
        <v>22</v>
      </c>
      <c r="E48" s="14" t="s">
        <v>20</v>
      </c>
      <c r="F48" s="14"/>
      <c r="G48" s="102">
        <f>-20+I48</f>
        <v>3.6999999999999993</v>
      </c>
      <c r="H48" s="14" t="s">
        <v>172</v>
      </c>
      <c r="I48" s="102">
        <f>I50</f>
        <v>23.7</v>
      </c>
      <c r="J48" s="11">
        <f>J50</f>
        <v>23.7</v>
      </c>
      <c r="K48" s="29"/>
      <c r="L48" s="29"/>
      <c r="M48" s="29"/>
      <c r="N48" s="29"/>
      <c r="O48" s="29"/>
      <c r="P48" s="29"/>
    </row>
    <row r="49" spans="1:16" s="27" customFormat="1" ht="14.25" customHeight="1">
      <c r="A49" s="12" t="str">
        <f>0!A48</f>
        <v>Межбюджетные трансферты</v>
      </c>
      <c r="B49" s="101">
        <v>951</v>
      </c>
      <c r="C49" s="14" t="s">
        <v>12</v>
      </c>
      <c r="D49" s="14" t="s">
        <v>22</v>
      </c>
      <c r="E49" s="14" t="s">
        <v>20</v>
      </c>
      <c r="F49" s="14" t="s">
        <v>101</v>
      </c>
      <c r="G49" s="102">
        <f>-20+I49</f>
        <v>3.6999999999999993</v>
      </c>
      <c r="H49" s="14" t="s">
        <v>172</v>
      </c>
      <c r="I49" s="102">
        <f>I50</f>
        <v>23.7</v>
      </c>
      <c r="J49" s="11">
        <f>J50</f>
        <v>23.7</v>
      </c>
      <c r="K49" s="29"/>
      <c r="L49" s="29"/>
      <c r="M49" s="29"/>
      <c r="N49" s="29"/>
      <c r="O49" s="29"/>
      <c r="P49" s="29"/>
    </row>
    <row r="50" spans="1:16" ht="14.25" customHeight="1">
      <c r="A50" s="54" t="s">
        <v>21</v>
      </c>
      <c r="B50" s="103">
        <v>951</v>
      </c>
      <c r="C50" s="16" t="s">
        <v>12</v>
      </c>
      <c r="D50" s="16" t="s">
        <v>22</v>
      </c>
      <c r="E50" s="16" t="s">
        <v>20</v>
      </c>
      <c r="F50" s="16" t="s">
        <v>77</v>
      </c>
      <c r="G50" s="104">
        <f>-20+I50</f>
        <v>3.6999999999999993</v>
      </c>
      <c r="H50" s="16" t="s">
        <v>172</v>
      </c>
      <c r="I50" s="104">
        <v>23.7</v>
      </c>
      <c r="J50" s="120">
        <v>23.7</v>
      </c>
      <c r="K50" s="30"/>
      <c r="L50" s="30"/>
      <c r="M50" s="30"/>
      <c r="N50" s="30"/>
      <c r="O50" s="30"/>
      <c r="P50" s="30"/>
    </row>
    <row r="51" spans="1:16" ht="15" customHeight="1">
      <c r="A51" s="13" t="s">
        <v>183</v>
      </c>
      <c r="B51" s="45">
        <v>951</v>
      </c>
      <c r="C51" s="31" t="s">
        <v>12</v>
      </c>
      <c r="D51" s="32" t="s">
        <v>116</v>
      </c>
      <c r="E51" s="32"/>
      <c r="F51" s="32"/>
      <c r="G51" s="76">
        <f>0+I51</f>
        <v>15</v>
      </c>
      <c r="H51" s="6" t="s">
        <v>187</v>
      </c>
      <c r="I51" s="102">
        <f aca="true" t="shared" si="2" ref="I51:J54">I52</f>
        <v>15</v>
      </c>
      <c r="J51" s="11">
        <f t="shared" si="2"/>
        <v>11.7</v>
      </c>
      <c r="K51" s="30"/>
      <c r="L51" s="30"/>
      <c r="M51" s="30"/>
      <c r="N51" s="30"/>
      <c r="O51" s="30"/>
      <c r="P51" s="30"/>
    </row>
    <row r="52" spans="1:16" s="27" customFormat="1" ht="15" customHeight="1">
      <c r="A52" s="13" t="s">
        <v>183</v>
      </c>
      <c r="B52" s="45">
        <v>951</v>
      </c>
      <c r="C52" s="33" t="s">
        <v>12</v>
      </c>
      <c r="D52" s="32" t="s">
        <v>116</v>
      </c>
      <c r="E52" s="3" t="s">
        <v>180</v>
      </c>
      <c r="F52" s="3"/>
      <c r="G52" s="74">
        <f>0+I52</f>
        <v>15</v>
      </c>
      <c r="H52" s="6" t="s">
        <v>187</v>
      </c>
      <c r="I52" s="102">
        <f t="shared" si="2"/>
        <v>15</v>
      </c>
      <c r="J52" s="11">
        <f t="shared" si="2"/>
        <v>11.7</v>
      </c>
      <c r="K52" s="29"/>
      <c r="L52" s="29"/>
      <c r="M52" s="29"/>
      <c r="N52" s="29"/>
      <c r="O52" s="29"/>
      <c r="P52" s="29"/>
    </row>
    <row r="53" spans="1:16" s="27" customFormat="1" ht="15" customHeight="1">
      <c r="A53" s="13" t="s">
        <v>184</v>
      </c>
      <c r="B53" s="45">
        <v>951</v>
      </c>
      <c r="C53" s="3" t="s">
        <v>12</v>
      </c>
      <c r="D53" s="32" t="s">
        <v>116</v>
      </c>
      <c r="E53" s="3" t="s">
        <v>181</v>
      </c>
      <c r="F53" s="3"/>
      <c r="G53" s="74">
        <f>0+I53</f>
        <v>15</v>
      </c>
      <c r="H53" s="6" t="s">
        <v>187</v>
      </c>
      <c r="I53" s="102">
        <f t="shared" si="2"/>
        <v>15</v>
      </c>
      <c r="J53" s="11">
        <f t="shared" si="2"/>
        <v>11.7</v>
      </c>
      <c r="K53" s="29"/>
      <c r="L53" s="29"/>
      <c r="M53" s="29"/>
      <c r="N53" s="29"/>
      <c r="O53" s="29"/>
      <c r="P53" s="29"/>
    </row>
    <row r="54" spans="1:16" s="27" customFormat="1" ht="15" customHeight="1">
      <c r="A54" s="10" t="s">
        <v>185</v>
      </c>
      <c r="B54" s="45">
        <v>951</v>
      </c>
      <c r="C54" s="3" t="s">
        <v>12</v>
      </c>
      <c r="D54" s="32" t="s">
        <v>116</v>
      </c>
      <c r="E54" s="3" t="s">
        <v>181</v>
      </c>
      <c r="F54" s="3" t="s">
        <v>83</v>
      </c>
      <c r="G54" s="74">
        <f>0+I54</f>
        <v>15</v>
      </c>
      <c r="H54" s="6" t="s">
        <v>187</v>
      </c>
      <c r="I54" s="102">
        <f t="shared" si="2"/>
        <v>15</v>
      </c>
      <c r="J54" s="11">
        <f t="shared" si="2"/>
        <v>11.7</v>
      </c>
      <c r="K54" s="29"/>
      <c r="L54" s="29"/>
      <c r="M54" s="29"/>
      <c r="N54" s="29"/>
      <c r="O54" s="29"/>
      <c r="P54" s="29"/>
    </row>
    <row r="55" spans="1:16" s="27" customFormat="1" ht="15" customHeight="1">
      <c r="A55" s="7" t="s">
        <v>186</v>
      </c>
      <c r="B55" s="47">
        <v>951</v>
      </c>
      <c r="C55" s="2" t="s">
        <v>12</v>
      </c>
      <c r="D55" s="49" t="s">
        <v>116</v>
      </c>
      <c r="E55" s="2" t="s">
        <v>181</v>
      </c>
      <c r="F55" s="2" t="s">
        <v>182</v>
      </c>
      <c r="G55" s="75">
        <f>0+I55</f>
        <v>15</v>
      </c>
      <c r="H55" s="5" t="s">
        <v>187</v>
      </c>
      <c r="I55" s="102">
        <v>15</v>
      </c>
      <c r="J55" s="11">
        <v>11.7</v>
      </c>
      <c r="K55" s="29"/>
      <c r="L55" s="29"/>
      <c r="M55" s="29"/>
      <c r="N55" s="29"/>
      <c r="O55" s="29"/>
      <c r="P55" s="29"/>
    </row>
    <row r="56" spans="1:16" ht="21" customHeight="1">
      <c r="A56" s="139" t="s">
        <v>70</v>
      </c>
      <c r="B56" s="101">
        <v>951</v>
      </c>
      <c r="C56" s="14" t="s">
        <v>12</v>
      </c>
      <c r="D56" s="14" t="s">
        <v>28</v>
      </c>
      <c r="E56" s="14"/>
      <c r="F56" s="14"/>
      <c r="G56" s="102">
        <f>-548.1+I56</f>
        <v>-391.80000000000007</v>
      </c>
      <c r="H56" s="14" t="s">
        <v>190</v>
      </c>
      <c r="I56" s="102">
        <f>I57+I68</f>
        <v>156.29999999999998</v>
      </c>
      <c r="J56" s="11">
        <f>J57+J68</f>
        <v>315.20000000000005</v>
      </c>
      <c r="K56" s="30"/>
      <c r="L56" s="30"/>
      <c r="M56" s="30"/>
      <c r="N56" s="30"/>
      <c r="O56" s="30"/>
      <c r="P56" s="30"/>
    </row>
    <row r="57" spans="1:16" s="27" customFormat="1" ht="28.5" customHeight="1">
      <c r="A57" s="10" t="s">
        <v>29</v>
      </c>
      <c r="B57" s="101">
        <v>951</v>
      </c>
      <c r="C57" s="14" t="s">
        <v>12</v>
      </c>
      <c r="D57" s="14" t="s">
        <v>28</v>
      </c>
      <c r="E57" s="14" t="s">
        <v>30</v>
      </c>
      <c r="F57" s="14"/>
      <c r="G57" s="102">
        <f>-5.1+I57</f>
        <v>0</v>
      </c>
      <c r="H57" s="14"/>
      <c r="I57" s="102">
        <f>I58+I63</f>
        <v>5.1</v>
      </c>
      <c r="J57" s="11">
        <f>J63</f>
        <v>5.1</v>
      </c>
      <c r="K57" s="29"/>
      <c r="L57" s="29"/>
      <c r="M57" s="29"/>
      <c r="N57" s="29"/>
      <c r="O57" s="29"/>
      <c r="P57" s="29"/>
    </row>
    <row r="58" spans="1:16" s="27" customFormat="1" ht="28.5" customHeight="1">
      <c r="A58" s="10" t="s">
        <v>91</v>
      </c>
      <c r="B58" s="101">
        <v>951</v>
      </c>
      <c r="C58" s="14" t="s">
        <v>12</v>
      </c>
      <c r="D58" s="14" t="s">
        <v>28</v>
      </c>
      <c r="E58" s="14" t="s">
        <v>140</v>
      </c>
      <c r="F58" s="14"/>
      <c r="G58" s="102">
        <f>-5.1+I58</f>
        <v>-5.1</v>
      </c>
      <c r="H58" s="14" t="s">
        <v>229</v>
      </c>
      <c r="I58" s="102">
        <v>0</v>
      </c>
      <c r="J58" s="11">
        <v>0</v>
      </c>
      <c r="K58" s="29"/>
      <c r="L58" s="29"/>
      <c r="M58" s="29"/>
      <c r="N58" s="29"/>
      <c r="O58" s="29"/>
      <c r="P58" s="29"/>
    </row>
    <row r="59" spans="1:16" s="27" customFormat="1" ht="19.5" customHeight="1">
      <c r="A59" s="10" t="s">
        <v>86</v>
      </c>
      <c r="B59" s="101">
        <v>951</v>
      </c>
      <c r="C59" s="14" t="s">
        <v>12</v>
      </c>
      <c r="D59" s="14" t="s">
        <v>28</v>
      </c>
      <c r="E59" s="14" t="s">
        <v>140</v>
      </c>
      <c r="F59" s="14" t="s">
        <v>83</v>
      </c>
      <c r="G59" s="102">
        <f>-5.1+I59</f>
        <v>-5.1</v>
      </c>
      <c r="H59" s="14" t="s">
        <v>229</v>
      </c>
      <c r="I59" s="102">
        <v>0</v>
      </c>
      <c r="J59" s="11">
        <v>0</v>
      </c>
      <c r="K59" s="29"/>
      <c r="L59" s="29"/>
      <c r="M59" s="29"/>
      <c r="N59" s="29"/>
      <c r="O59" s="29"/>
      <c r="P59" s="29"/>
    </row>
    <row r="60" spans="1:16" s="27" customFormat="1" ht="13.5" customHeight="1">
      <c r="A60" s="10" t="s">
        <v>87</v>
      </c>
      <c r="B60" s="101">
        <v>951</v>
      </c>
      <c r="C60" s="14" t="s">
        <v>12</v>
      </c>
      <c r="D60" s="14" t="s">
        <v>28</v>
      </c>
      <c r="E60" s="14" t="s">
        <v>140</v>
      </c>
      <c r="F60" s="14" t="s">
        <v>84</v>
      </c>
      <c r="G60" s="102">
        <f>-5.1+I60</f>
        <v>-5.1</v>
      </c>
      <c r="H60" s="14" t="s">
        <v>229</v>
      </c>
      <c r="I60" s="102">
        <v>0</v>
      </c>
      <c r="J60" s="11">
        <v>0</v>
      </c>
      <c r="K60" s="29"/>
      <c r="L60" s="29"/>
      <c r="M60" s="29"/>
      <c r="N60" s="29"/>
      <c r="O60" s="29"/>
      <c r="P60" s="29"/>
    </row>
    <row r="61" spans="1:16" s="27" customFormat="1" ht="13.5" customHeight="1">
      <c r="A61" s="7" t="s">
        <v>131</v>
      </c>
      <c r="B61" s="47">
        <v>951</v>
      </c>
      <c r="C61" s="2" t="s">
        <v>12</v>
      </c>
      <c r="D61" s="2" t="s">
        <v>28</v>
      </c>
      <c r="E61" s="2" t="s">
        <v>140</v>
      </c>
      <c r="F61" s="2" t="s">
        <v>132</v>
      </c>
      <c r="G61" s="131">
        <f>-0.1+I61</f>
        <v>-0.1</v>
      </c>
      <c r="H61" s="14" t="s">
        <v>228</v>
      </c>
      <c r="I61" s="102">
        <v>0</v>
      </c>
      <c r="J61" s="11">
        <v>0</v>
      </c>
      <c r="K61" s="29"/>
      <c r="L61" s="29"/>
      <c r="M61" s="29"/>
      <c r="N61" s="29"/>
      <c r="O61" s="29"/>
      <c r="P61" s="29"/>
    </row>
    <row r="62" spans="1:16" s="27" customFormat="1" ht="13.5" customHeight="1">
      <c r="A62" s="7" t="s">
        <v>88</v>
      </c>
      <c r="B62" s="103">
        <v>951</v>
      </c>
      <c r="C62" s="16" t="s">
        <v>12</v>
      </c>
      <c r="D62" s="16" t="s">
        <v>28</v>
      </c>
      <c r="E62" s="16" t="s">
        <v>140</v>
      </c>
      <c r="F62" s="16" t="s">
        <v>85</v>
      </c>
      <c r="G62" s="104">
        <f>-5+I62</f>
        <v>-5</v>
      </c>
      <c r="H62" s="14" t="s">
        <v>227</v>
      </c>
      <c r="I62" s="102">
        <v>0</v>
      </c>
      <c r="J62" s="11">
        <v>0</v>
      </c>
      <c r="K62" s="29"/>
      <c r="L62" s="29"/>
      <c r="M62" s="29"/>
      <c r="N62" s="29"/>
      <c r="O62" s="29"/>
      <c r="P62" s="29"/>
    </row>
    <row r="63" spans="1:16" s="27" customFormat="1" ht="26.25" customHeight="1">
      <c r="A63" s="10" t="s">
        <v>91</v>
      </c>
      <c r="B63" s="101">
        <v>951</v>
      </c>
      <c r="C63" s="14" t="s">
        <v>12</v>
      </c>
      <c r="D63" s="14" t="s">
        <v>28</v>
      </c>
      <c r="E63" s="141" t="s">
        <v>203</v>
      </c>
      <c r="F63" s="14"/>
      <c r="G63" s="102">
        <f>0+I63</f>
        <v>5.1</v>
      </c>
      <c r="H63" s="14" t="s">
        <v>232</v>
      </c>
      <c r="I63" s="102">
        <f>I64</f>
        <v>5.1</v>
      </c>
      <c r="J63" s="11">
        <f>J64</f>
        <v>5.1</v>
      </c>
      <c r="K63" s="29"/>
      <c r="L63" s="29"/>
      <c r="M63" s="29"/>
      <c r="N63" s="29"/>
      <c r="O63" s="29"/>
      <c r="P63" s="29"/>
    </row>
    <row r="64" spans="1:16" s="27" customFormat="1" ht="12.75">
      <c r="A64" s="12" t="s">
        <v>86</v>
      </c>
      <c r="B64" s="101">
        <v>951</v>
      </c>
      <c r="C64" s="14" t="s">
        <v>12</v>
      </c>
      <c r="D64" s="14" t="s">
        <v>28</v>
      </c>
      <c r="E64" s="3" t="s">
        <v>203</v>
      </c>
      <c r="F64" s="14" t="s">
        <v>83</v>
      </c>
      <c r="G64" s="102">
        <f>0+I64</f>
        <v>5.1</v>
      </c>
      <c r="H64" s="14" t="s">
        <v>232</v>
      </c>
      <c r="I64" s="102">
        <f>I65</f>
        <v>5.1</v>
      </c>
      <c r="J64" s="11">
        <f>J65</f>
        <v>5.1</v>
      </c>
      <c r="K64" s="29"/>
      <c r="L64" s="29"/>
      <c r="M64" s="29"/>
      <c r="N64" s="29"/>
      <c r="O64" s="29"/>
      <c r="P64" s="29"/>
    </row>
    <row r="65" spans="1:16" s="27" customFormat="1" ht="12.75">
      <c r="A65" s="12" t="str">
        <f>1!A62</f>
        <v>Уплата налогов, сборов и иных платежей</v>
      </c>
      <c r="B65" s="101">
        <v>951</v>
      </c>
      <c r="C65" s="14" t="s">
        <v>12</v>
      </c>
      <c r="D65" s="14" t="s">
        <v>28</v>
      </c>
      <c r="E65" s="3" t="s">
        <v>203</v>
      </c>
      <c r="F65" s="14" t="s">
        <v>84</v>
      </c>
      <c r="G65" s="102">
        <f>0+I65</f>
        <v>5.1</v>
      </c>
      <c r="H65" s="14" t="s">
        <v>232</v>
      </c>
      <c r="I65" s="102">
        <f>I67+I66</f>
        <v>5.1</v>
      </c>
      <c r="J65" s="11">
        <f>J67+J66</f>
        <v>5.1</v>
      </c>
      <c r="K65" s="29"/>
      <c r="L65" s="29"/>
      <c r="M65" s="29"/>
      <c r="N65" s="29"/>
      <c r="O65" s="29"/>
      <c r="P65" s="29"/>
    </row>
    <row r="66" spans="1:16" s="27" customFormat="1" ht="12.75">
      <c r="A66" s="7" t="s">
        <v>131</v>
      </c>
      <c r="B66" s="47">
        <v>951</v>
      </c>
      <c r="C66" s="2" t="s">
        <v>12</v>
      </c>
      <c r="D66" s="2" t="s">
        <v>28</v>
      </c>
      <c r="E66" s="2" t="s">
        <v>203</v>
      </c>
      <c r="F66" s="2" t="s">
        <v>132</v>
      </c>
      <c r="G66" s="131">
        <f>0+I66</f>
        <v>0.1</v>
      </c>
      <c r="H66" s="14" t="s">
        <v>231</v>
      </c>
      <c r="I66" s="104">
        <v>0.1</v>
      </c>
      <c r="J66" s="122">
        <v>0.1</v>
      </c>
      <c r="K66" s="29"/>
      <c r="L66" s="29"/>
      <c r="M66" s="29"/>
      <c r="N66" s="29"/>
      <c r="O66" s="29"/>
      <c r="P66" s="29"/>
    </row>
    <row r="67" spans="1:16" ht="12.75">
      <c r="A67" s="54" t="str">
        <f>1!A64</f>
        <v>Уплата прочих налогов, сборов и иных платежей</v>
      </c>
      <c r="B67" s="103">
        <v>951</v>
      </c>
      <c r="C67" s="16" t="s">
        <v>12</v>
      </c>
      <c r="D67" s="16" t="s">
        <v>28</v>
      </c>
      <c r="E67" s="2" t="s">
        <v>203</v>
      </c>
      <c r="F67" s="16" t="s">
        <v>85</v>
      </c>
      <c r="G67" s="104">
        <f>0+I67</f>
        <v>5</v>
      </c>
      <c r="H67" s="14" t="s">
        <v>230</v>
      </c>
      <c r="I67" s="104">
        <v>5</v>
      </c>
      <c r="J67" s="119">
        <v>5</v>
      </c>
      <c r="K67" s="30"/>
      <c r="L67" s="30"/>
      <c r="M67" s="30"/>
      <c r="N67" s="30"/>
      <c r="O67" s="30"/>
      <c r="P67" s="30"/>
    </row>
    <row r="68" spans="1:16" s="27" customFormat="1" ht="12.75">
      <c r="A68" s="10" t="s">
        <v>107</v>
      </c>
      <c r="B68" s="101">
        <v>951</v>
      </c>
      <c r="C68" s="14" t="s">
        <v>12</v>
      </c>
      <c r="D68" s="14" t="s">
        <v>28</v>
      </c>
      <c r="E68" s="3" t="s">
        <v>108</v>
      </c>
      <c r="F68" s="6"/>
      <c r="G68" s="142">
        <f>-543+I68</f>
        <v>-391.8</v>
      </c>
      <c r="H68" s="14" t="s">
        <v>190</v>
      </c>
      <c r="I68" s="102">
        <f>I69</f>
        <v>151.2</v>
      </c>
      <c r="J68" s="123">
        <f>J69</f>
        <v>310.1</v>
      </c>
      <c r="K68" s="29"/>
      <c r="L68" s="29"/>
      <c r="M68" s="29"/>
      <c r="N68" s="29"/>
      <c r="O68" s="29"/>
      <c r="P68" s="29"/>
    </row>
    <row r="69" spans="1:16" s="27" customFormat="1" ht="12.75">
      <c r="A69" s="10" t="s">
        <v>86</v>
      </c>
      <c r="B69" s="101">
        <v>951</v>
      </c>
      <c r="C69" s="14" t="s">
        <v>12</v>
      </c>
      <c r="D69" s="14" t="s">
        <v>28</v>
      </c>
      <c r="E69" s="3" t="s">
        <v>108</v>
      </c>
      <c r="F69" s="6" t="s">
        <v>83</v>
      </c>
      <c r="G69" s="142">
        <f>-543+I69</f>
        <v>-391.8</v>
      </c>
      <c r="H69" s="14" t="s">
        <v>190</v>
      </c>
      <c r="I69" s="102">
        <f>I70</f>
        <v>151.2</v>
      </c>
      <c r="J69" s="123">
        <f>J70</f>
        <v>310.1</v>
      </c>
      <c r="K69" s="29"/>
      <c r="L69" s="29"/>
      <c r="M69" s="29"/>
      <c r="N69" s="29"/>
      <c r="O69" s="29"/>
      <c r="P69" s="29"/>
    </row>
    <row r="70" spans="1:16" ht="12.75">
      <c r="A70" s="7" t="s">
        <v>90</v>
      </c>
      <c r="B70" s="103">
        <v>951</v>
      </c>
      <c r="C70" s="16" t="s">
        <v>12</v>
      </c>
      <c r="D70" s="16" t="s">
        <v>28</v>
      </c>
      <c r="E70" s="2" t="s">
        <v>108</v>
      </c>
      <c r="F70" s="5" t="s">
        <v>89</v>
      </c>
      <c r="G70" s="131">
        <f>-543+I70</f>
        <v>-391.8</v>
      </c>
      <c r="H70" s="16" t="s">
        <v>190</v>
      </c>
      <c r="I70" s="104">
        <v>151.2</v>
      </c>
      <c r="J70" s="119">
        <v>310.1</v>
      </c>
      <c r="K70" s="30"/>
      <c r="L70" s="30"/>
      <c r="M70" s="30"/>
      <c r="N70" s="30"/>
      <c r="O70" s="30"/>
      <c r="P70" s="30"/>
    </row>
    <row r="71" spans="1:16" ht="12.75">
      <c r="A71" s="139" t="s">
        <v>31</v>
      </c>
      <c r="B71" s="101">
        <v>951</v>
      </c>
      <c r="C71" s="14" t="s">
        <v>10</v>
      </c>
      <c r="D71" s="14"/>
      <c r="E71" s="14"/>
      <c r="F71" s="14"/>
      <c r="G71" s="102">
        <f>-60+I71</f>
        <v>1.3999999999999986</v>
      </c>
      <c r="H71" s="14" t="s">
        <v>173</v>
      </c>
      <c r="I71" s="102">
        <f aca="true" t="shared" si="3" ref="I71:J73">I72</f>
        <v>61.4</v>
      </c>
      <c r="J71" s="11">
        <f t="shared" si="3"/>
        <v>61.8</v>
      </c>
      <c r="K71" s="30"/>
      <c r="L71" s="30"/>
      <c r="M71" s="30"/>
      <c r="N71" s="30"/>
      <c r="O71" s="30"/>
      <c r="P71" s="30"/>
    </row>
    <row r="72" spans="1:16" ht="12.75">
      <c r="A72" s="139" t="s">
        <v>32</v>
      </c>
      <c r="B72" s="101">
        <v>951</v>
      </c>
      <c r="C72" s="14" t="s">
        <v>10</v>
      </c>
      <c r="D72" s="14" t="s">
        <v>16</v>
      </c>
      <c r="E72" s="16"/>
      <c r="F72" s="16"/>
      <c r="G72" s="104">
        <f>-60+I72</f>
        <v>1.3999999999999986</v>
      </c>
      <c r="H72" s="14" t="s">
        <v>173</v>
      </c>
      <c r="I72" s="102">
        <f t="shared" si="3"/>
        <v>61.4</v>
      </c>
      <c r="J72" s="11">
        <f t="shared" si="3"/>
        <v>61.8</v>
      </c>
      <c r="K72" s="30"/>
      <c r="L72" s="30"/>
      <c r="M72" s="30"/>
      <c r="N72" s="30"/>
      <c r="O72" s="30"/>
      <c r="P72" s="30"/>
    </row>
    <row r="73" spans="1:16" s="27" customFormat="1" ht="15.75" customHeight="1">
      <c r="A73" s="139" t="s">
        <v>33</v>
      </c>
      <c r="B73" s="101">
        <v>951</v>
      </c>
      <c r="C73" s="14" t="s">
        <v>10</v>
      </c>
      <c r="D73" s="14" t="s">
        <v>16</v>
      </c>
      <c r="E73" s="14" t="s">
        <v>34</v>
      </c>
      <c r="F73" s="14"/>
      <c r="G73" s="102">
        <f>-60+I73</f>
        <v>1.3999999999999986</v>
      </c>
      <c r="H73" s="14" t="s">
        <v>173</v>
      </c>
      <c r="I73" s="102">
        <f t="shared" si="3"/>
        <v>61.4</v>
      </c>
      <c r="J73" s="11">
        <f t="shared" si="3"/>
        <v>61.8</v>
      </c>
      <c r="K73" s="29"/>
      <c r="L73" s="29"/>
      <c r="M73" s="29"/>
      <c r="N73" s="29"/>
      <c r="O73" s="29"/>
      <c r="P73" s="29"/>
    </row>
    <row r="74" spans="1:16" s="27" customFormat="1" ht="25.5">
      <c r="A74" s="139" t="s">
        <v>35</v>
      </c>
      <c r="B74" s="101">
        <v>951</v>
      </c>
      <c r="C74" s="14" t="s">
        <v>10</v>
      </c>
      <c r="D74" s="14" t="s">
        <v>16</v>
      </c>
      <c r="E74" s="14" t="s">
        <v>36</v>
      </c>
      <c r="F74" s="14"/>
      <c r="G74" s="102">
        <f>-60+I74</f>
        <v>1.3999999999999986</v>
      </c>
      <c r="H74" s="14" t="s">
        <v>173</v>
      </c>
      <c r="I74" s="102">
        <f>I75+I78</f>
        <v>61.4</v>
      </c>
      <c r="J74" s="11">
        <f>J75+J78</f>
        <v>61.8</v>
      </c>
      <c r="K74" s="29"/>
      <c r="L74" s="29"/>
      <c r="M74" s="29"/>
      <c r="N74" s="29"/>
      <c r="O74" s="29"/>
      <c r="P74" s="29"/>
    </row>
    <row r="75" spans="1:16" s="27" customFormat="1" ht="51">
      <c r="A75" s="10" t="s">
        <v>134</v>
      </c>
      <c r="B75" s="101">
        <v>951</v>
      </c>
      <c r="C75" s="14" t="s">
        <v>10</v>
      </c>
      <c r="D75" s="14" t="s">
        <v>16</v>
      </c>
      <c r="E75" s="14" t="s">
        <v>36</v>
      </c>
      <c r="F75" s="14" t="s">
        <v>71</v>
      </c>
      <c r="G75" s="102">
        <f>-55.2+I75</f>
        <v>6.199999999999996</v>
      </c>
      <c r="H75" s="14" t="s">
        <v>210</v>
      </c>
      <c r="I75" s="102">
        <f>I76</f>
        <v>61.4</v>
      </c>
      <c r="J75" s="11">
        <f>J76</f>
        <v>61.8</v>
      </c>
      <c r="K75" s="29"/>
      <c r="L75" s="29"/>
      <c r="M75" s="29"/>
      <c r="N75" s="29"/>
      <c r="O75" s="29"/>
      <c r="P75" s="29"/>
    </row>
    <row r="76" spans="1:16" s="27" customFormat="1" ht="27.75" customHeight="1">
      <c r="A76" s="10" t="s">
        <v>135</v>
      </c>
      <c r="B76" s="101">
        <v>951</v>
      </c>
      <c r="C76" s="14" t="s">
        <v>10</v>
      </c>
      <c r="D76" s="14" t="s">
        <v>16</v>
      </c>
      <c r="E76" s="14" t="s">
        <v>36</v>
      </c>
      <c r="F76" s="14" t="s">
        <v>72</v>
      </c>
      <c r="G76" s="102">
        <f>-55.2+I76</f>
        <v>6.199999999999996</v>
      </c>
      <c r="H76" s="14" t="s">
        <v>210</v>
      </c>
      <c r="I76" s="102">
        <f>I77</f>
        <v>61.4</v>
      </c>
      <c r="J76" s="11">
        <f>J77</f>
        <v>61.8</v>
      </c>
      <c r="K76" s="29"/>
      <c r="L76" s="29"/>
      <c r="M76" s="29"/>
      <c r="N76" s="29"/>
      <c r="O76" s="29"/>
      <c r="P76" s="29"/>
    </row>
    <row r="77" spans="1:16" ht="12.75">
      <c r="A77" s="54" t="s">
        <v>75</v>
      </c>
      <c r="B77" s="103">
        <v>951</v>
      </c>
      <c r="C77" s="16" t="s">
        <v>10</v>
      </c>
      <c r="D77" s="16" t="s">
        <v>16</v>
      </c>
      <c r="E77" s="16" t="s">
        <v>36</v>
      </c>
      <c r="F77" s="16" t="s">
        <v>73</v>
      </c>
      <c r="G77" s="104">
        <f>-55.2+I77</f>
        <v>6.199999999999996</v>
      </c>
      <c r="H77" s="16" t="s">
        <v>210</v>
      </c>
      <c r="I77" s="104">
        <v>61.4</v>
      </c>
      <c r="J77" s="119">
        <v>61.8</v>
      </c>
      <c r="K77" s="30"/>
      <c r="L77" s="30"/>
      <c r="M77" s="30"/>
      <c r="N77" s="30"/>
      <c r="O77" s="30"/>
      <c r="P77" s="30"/>
    </row>
    <row r="78" spans="1:16" s="27" customFormat="1" ht="25.5">
      <c r="A78" s="12" t="s">
        <v>136</v>
      </c>
      <c r="B78" s="101">
        <v>951</v>
      </c>
      <c r="C78" s="14" t="s">
        <v>10</v>
      </c>
      <c r="D78" s="14" t="s">
        <v>16</v>
      </c>
      <c r="E78" s="14" t="s">
        <v>36</v>
      </c>
      <c r="F78" s="14" t="s">
        <v>78</v>
      </c>
      <c r="G78" s="102">
        <f>-4.8+I78</f>
        <v>-4.8</v>
      </c>
      <c r="H78" s="14" t="s">
        <v>209</v>
      </c>
      <c r="I78" s="102">
        <f>I79</f>
        <v>0</v>
      </c>
      <c r="J78" s="11">
        <f>J79</f>
        <v>0</v>
      </c>
      <c r="K78" s="29"/>
      <c r="L78" s="29"/>
      <c r="M78" s="29"/>
      <c r="N78" s="29"/>
      <c r="O78" s="29"/>
      <c r="P78" s="29"/>
    </row>
    <row r="79" spans="1:16" s="27" customFormat="1" ht="25.5">
      <c r="A79" s="12" t="s">
        <v>138</v>
      </c>
      <c r="B79" s="101">
        <v>951</v>
      </c>
      <c r="C79" s="14" t="s">
        <v>10</v>
      </c>
      <c r="D79" s="14" t="s">
        <v>16</v>
      </c>
      <c r="E79" s="14" t="s">
        <v>36</v>
      </c>
      <c r="F79" s="14" t="s">
        <v>79</v>
      </c>
      <c r="G79" s="102">
        <f>-4.8+I79</f>
        <v>-4.8</v>
      </c>
      <c r="H79" s="14" t="s">
        <v>209</v>
      </c>
      <c r="I79" s="102">
        <f>I81+I80</f>
        <v>0</v>
      </c>
      <c r="J79" s="11">
        <f>J81+J80</f>
        <v>0</v>
      </c>
      <c r="K79" s="29"/>
      <c r="L79" s="29"/>
      <c r="M79" s="29"/>
      <c r="N79" s="29"/>
      <c r="O79" s="29"/>
      <c r="P79" s="29"/>
    </row>
    <row r="80" spans="1:16" s="27" customFormat="1" ht="25.5" hidden="1">
      <c r="A80" s="7" t="s">
        <v>82</v>
      </c>
      <c r="B80" s="103">
        <v>951</v>
      </c>
      <c r="C80" s="16" t="s">
        <v>10</v>
      </c>
      <c r="D80" s="16" t="s">
        <v>16</v>
      </c>
      <c r="E80" s="16" t="s">
        <v>36</v>
      </c>
      <c r="F80" s="16" t="s">
        <v>80</v>
      </c>
      <c r="G80" s="104">
        <f>0+I80</f>
        <v>0</v>
      </c>
      <c r="H80" s="16" t="s">
        <v>158</v>
      </c>
      <c r="I80" s="104">
        <v>0</v>
      </c>
      <c r="J80" s="121">
        <v>0</v>
      </c>
      <c r="K80" s="29"/>
      <c r="L80" s="29"/>
      <c r="M80" s="29"/>
      <c r="N80" s="29"/>
      <c r="O80" s="29"/>
      <c r="P80" s="29"/>
    </row>
    <row r="81" spans="1:16" ht="25.5">
      <c r="A81" s="54" t="s">
        <v>137</v>
      </c>
      <c r="B81" s="103">
        <v>951</v>
      </c>
      <c r="C81" s="16" t="s">
        <v>10</v>
      </c>
      <c r="D81" s="16" t="s">
        <v>16</v>
      </c>
      <c r="E81" s="16" t="s">
        <v>36</v>
      </c>
      <c r="F81" s="16" t="s">
        <v>81</v>
      </c>
      <c r="G81" s="104">
        <f>-4.8+I81</f>
        <v>-4.8</v>
      </c>
      <c r="H81" s="16" t="s">
        <v>209</v>
      </c>
      <c r="I81" s="104">
        <v>0</v>
      </c>
      <c r="J81" s="119">
        <v>0</v>
      </c>
      <c r="K81" s="30"/>
      <c r="L81" s="30"/>
      <c r="M81" s="30"/>
      <c r="N81" s="30"/>
      <c r="O81" s="30"/>
      <c r="P81" s="30"/>
    </row>
    <row r="82" spans="1:16" ht="25.5">
      <c r="A82" s="12" t="s">
        <v>37</v>
      </c>
      <c r="B82" s="101">
        <v>951</v>
      </c>
      <c r="C82" s="14" t="s">
        <v>16</v>
      </c>
      <c r="D82" s="14" t="s">
        <v>9</v>
      </c>
      <c r="E82" s="14" t="s">
        <v>9</v>
      </c>
      <c r="F82" s="14" t="s">
        <v>9</v>
      </c>
      <c r="G82" s="102">
        <f aca="true" t="shared" si="4" ref="G82:G87">-62.7+I82</f>
        <v>-6.100000000000001</v>
      </c>
      <c r="H82" s="14" t="s">
        <v>174</v>
      </c>
      <c r="I82" s="102">
        <f aca="true" t="shared" si="5" ref="I82:J84">I83</f>
        <v>56.6</v>
      </c>
      <c r="J82" s="11">
        <f t="shared" si="5"/>
        <v>56.6</v>
      </c>
      <c r="K82" s="30"/>
      <c r="L82" s="30"/>
      <c r="M82" s="30"/>
      <c r="N82" s="30"/>
      <c r="O82" s="30"/>
      <c r="P82" s="30"/>
    </row>
    <row r="83" spans="1:16" ht="25.5">
      <c r="A83" s="140" t="s">
        <v>38</v>
      </c>
      <c r="B83" s="101">
        <v>951</v>
      </c>
      <c r="C83" s="14" t="s">
        <v>16</v>
      </c>
      <c r="D83" s="14" t="s">
        <v>39</v>
      </c>
      <c r="E83" s="14"/>
      <c r="F83" s="14"/>
      <c r="G83" s="102">
        <f t="shared" si="4"/>
        <v>-6.100000000000001</v>
      </c>
      <c r="H83" s="14" t="s">
        <v>174</v>
      </c>
      <c r="I83" s="102">
        <f t="shared" si="5"/>
        <v>56.6</v>
      </c>
      <c r="J83" s="11">
        <f t="shared" si="5"/>
        <v>56.6</v>
      </c>
      <c r="K83" s="30"/>
      <c r="L83" s="30"/>
      <c r="M83" s="30"/>
      <c r="N83" s="30"/>
      <c r="O83" s="30"/>
      <c r="P83" s="30"/>
    </row>
    <row r="84" spans="1:16" ht="12.75">
      <c r="A84" s="139" t="s">
        <v>17</v>
      </c>
      <c r="B84" s="101">
        <v>951</v>
      </c>
      <c r="C84" s="14" t="s">
        <v>16</v>
      </c>
      <c r="D84" s="14" t="s">
        <v>39</v>
      </c>
      <c r="E84" s="14" t="s">
        <v>18</v>
      </c>
      <c r="F84" s="14"/>
      <c r="G84" s="102">
        <f t="shared" si="4"/>
        <v>-6.100000000000001</v>
      </c>
      <c r="H84" s="14" t="s">
        <v>174</v>
      </c>
      <c r="I84" s="102">
        <f t="shared" si="5"/>
        <v>56.6</v>
      </c>
      <c r="J84" s="11">
        <f t="shared" si="5"/>
        <v>56.6</v>
      </c>
      <c r="K84" s="30"/>
      <c r="L84" s="30"/>
      <c r="M84" s="30"/>
      <c r="N84" s="30"/>
      <c r="O84" s="30"/>
      <c r="P84" s="30"/>
    </row>
    <row r="85" spans="1:16" s="27" customFormat="1" ht="66" customHeight="1">
      <c r="A85" s="12" t="s">
        <v>19</v>
      </c>
      <c r="B85" s="101">
        <v>951</v>
      </c>
      <c r="C85" s="14" t="s">
        <v>16</v>
      </c>
      <c r="D85" s="14" t="s">
        <v>39</v>
      </c>
      <c r="E85" s="14" t="s">
        <v>20</v>
      </c>
      <c r="F85" s="14"/>
      <c r="G85" s="102">
        <f t="shared" si="4"/>
        <v>-6.100000000000001</v>
      </c>
      <c r="H85" s="14" t="s">
        <v>174</v>
      </c>
      <c r="I85" s="102">
        <f>I87</f>
        <v>56.6</v>
      </c>
      <c r="J85" s="11">
        <f>J87</f>
        <v>56.6</v>
      </c>
      <c r="K85" s="29"/>
      <c r="L85" s="29"/>
      <c r="M85" s="29"/>
      <c r="N85" s="29"/>
      <c r="O85" s="29"/>
      <c r="P85" s="29"/>
    </row>
    <row r="86" spans="1:16" s="27" customFormat="1" ht="12.75">
      <c r="A86" s="12" t="str">
        <f>0!A80</f>
        <v>Межбюджетные трансферты</v>
      </c>
      <c r="B86" s="101">
        <v>951</v>
      </c>
      <c r="C86" s="14" t="s">
        <v>16</v>
      </c>
      <c r="D86" s="14" t="s">
        <v>39</v>
      </c>
      <c r="E86" s="14" t="s">
        <v>20</v>
      </c>
      <c r="F86" s="14" t="s">
        <v>101</v>
      </c>
      <c r="G86" s="102">
        <f t="shared" si="4"/>
        <v>-6.100000000000001</v>
      </c>
      <c r="H86" s="14" t="s">
        <v>174</v>
      </c>
      <c r="I86" s="102">
        <f>I87</f>
        <v>56.6</v>
      </c>
      <c r="J86" s="11">
        <f>J87</f>
        <v>56.6</v>
      </c>
      <c r="K86" s="29"/>
      <c r="L86" s="29"/>
      <c r="M86" s="29"/>
      <c r="N86" s="29"/>
      <c r="O86" s="29"/>
      <c r="P86" s="29"/>
    </row>
    <row r="87" spans="1:16" ht="12.75">
      <c r="A87" s="54" t="s">
        <v>21</v>
      </c>
      <c r="B87" s="103">
        <v>951</v>
      </c>
      <c r="C87" s="16" t="s">
        <v>16</v>
      </c>
      <c r="D87" s="16" t="s">
        <v>39</v>
      </c>
      <c r="E87" s="16" t="s">
        <v>20</v>
      </c>
      <c r="F87" s="16" t="s">
        <v>77</v>
      </c>
      <c r="G87" s="104">
        <f t="shared" si="4"/>
        <v>-6.100000000000001</v>
      </c>
      <c r="H87" s="16" t="s">
        <v>174</v>
      </c>
      <c r="I87" s="104">
        <v>56.6</v>
      </c>
      <c r="J87" s="119">
        <v>56.6</v>
      </c>
      <c r="K87" s="30"/>
      <c r="L87" s="30"/>
      <c r="M87" s="30"/>
      <c r="N87" s="30"/>
      <c r="O87" s="30"/>
      <c r="P87" s="30"/>
    </row>
    <row r="88" spans="1:16" ht="12.75">
      <c r="A88" s="12" t="s">
        <v>43</v>
      </c>
      <c r="B88" s="101">
        <v>951</v>
      </c>
      <c r="C88" s="14" t="s">
        <v>22</v>
      </c>
      <c r="D88" s="14" t="s">
        <v>9</v>
      </c>
      <c r="E88" s="14" t="s">
        <v>9</v>
      </c>
      <c r="F88" s="14" t="s">
        <v>9</v>
      </c>
      <c r="G88" s="102">
        <f>-482.3+I88</f>
        <v>-151.7</v>
      </c>
      <c r="H88" s="14" t="s">
        <v>192</v>
      </c>
      <c r="I88" s="102">
        <f>I89</f>
        <v>330.6</v>
      </c>
      <c r="J88" s="11">
        <f>J89</f>
        <v>330.6</v>
      </c>
      <c r="K88" s="30"/>
      <c r="L88" s="30"/>
      <c r="M88" s="30"/>
      <c r="N88" s="30"/>
      <c r="O88" s="30"/>
      <c r="P88" s="30"/>
    </row>
    <row r="89" spans="1:16" ht="12.75">
      <c r="A89" s="140" t="str">
        <f>1!A95</f>
        <v>Дорожное хозяйство (дорожные фонды)</v>
      </c>
      <c r="B89" s="101">
        <v>951</v>
      </c>
      <c r="C89" s="14" t="s">
        <v>22</v>
      </c>
      <c r="D89" s="14" t="s">
        <v>39</v>
      </c>
      <c r="E89" s="14"/>
      <c r="F89" s="14"/>
      <c r="G89" s="102">
        <f>-482.3+I89</f>
        <v>-151.7</v>
      </c>
      <c r="H89" s="14" t="s">
        <v>192</v>
      </c>
      <c r="I89" s="102">
        <f>I90+I99</f>
        <v>330.6</v>
      </c>
      <c r="J89" s="11">
        <f>J90+J99</f>
        <v>330.6</v>
      </c>
      <c r="K89" s="30"/>
      <c r="L89" s="30"/>
      <c r="M89" s="30"/>
      <c r="N89" s="30"/>
      <c r="O89" s="30"/>
      <c r="P89" s="30"/>
    </row>
    <row r="90" spans="1:16" ht="12.75">
      <c r="A90" s="140" t="str">
        <f>1!A96</f>
        <v>Региональные целевые программы</v>
      </c>
      <c r="B90" s="101">
        <v>951</v>
      </c>
      <c r="C90" s="14" t="s">
        <v>22</v>
      </c>
      <c r="D90" s="14" t="s">
        <v>39</v>
      </c>
      <c r="E90" s="14" t="s">
        <v>50</v>
      </c>
      <c r="F90" s="14"/>
      <c r="G90" s="102">
        <f>-92+I90</f>
        <v>238.60000000000002</v>
      </c>
      <c r="H90" s="14" t="s">
        <v>191</v>
      </c>
      <c r="I90" s="102">
        <f>I91+I95</f>
        <v>330.6</v>
      </c>
      <c r="J90" s="11">
        <f>J91+J95</f>
        <v>330.6</v>
      </c>
      <c r="K90" s="30"/>
      <c r="L90" s="30"/>
      <c r="M90" s="30"/>
      <c r="N90" s="30"/>
      <c r="O90" s="30"/>
      <c r="P90" s="30"/>
    </row>
    <row r="91" spans="1:16" s="27" customFormat="1" ht="39.75" customHeight="1">
      <c r="A91" s="140" t="str">
        <f>1!A97</f>
        <v>Областная долгосрочная целевая программа «Развитие сети автомобильных дорог общего пользования в Ростовской области на 2010-2014 годы»</v>
      </c>
      <c r="B91" s="101">
        <v>951</v>
      </c>
      <c r="C91" s="14" t="s">
        <v>22</v>
      </c>
      <c r="D91" s="14" t="s">
        <v>39</v>
      </c>
      <c r="E91" s="14" t="s">
        <v>54</v>
      </c>
      <c r="F91" s="14"/>
      <c r="G91" s="102">
        <f>-92+I91</f>
        <v>238.60000000000002</v>
      </c>
      <c r="H91" s="14" t="s">
        <v>191</v>
      </c>
      <c r="I91" s="102">
        <f aca="true" t="shared" si="6" ref="I91:J101">I92</f>
        <v>330.6</v>
      </c>
      <c r="J91" s="11">
        <f t="shared" si="6"/>
        <v>0</v>
      </c>
      <c r="K91" s="29"/>
      <c r="L91" s="29"/>
      <c r="M91" s="29"/>
      <c r="N91" s="29"/>
      <c r="O91" s="29"/>
      <c r="P91" s="29"/>
    </row>
    <row r="92" spans="1:16" s="27" customFormat="1" ht="30" customHeight="1">
      <c r="A92" s="12" t="s">
        <v>136</v>
      </c>
      <c r="B92" s="101">
        <v>951</v>
      </c>
      <c r="C92" s="14" t="s">
        <v>22</v>
      </c>
      <c r="D92" s="14" t="s">
        <v>39</v>
      </c>
      <c r="E92" s="14" t="s">
        <v>54</v>
      </c>
      <c r="F92" s="14" t="s">
        <v>78</v>
      </c>
      <c r="G92" s="102">
        <f>-92+I92</f>
        <v>238.60000000000002</v>
      </c>
      <c r="H92" s="14" t="s">
        <v>191</v>
      </c>
      <c r="I92" s="102">
        <f t="shared" si="6"/>
        <v>330.6</v>
      </c>
      <c r="J92" s="11">
        <f t="shared" si="6"/>
        <v>0</v>
      </c>
      <c r="K92" s="29"/>
      <c r="L92" s="29"/>
      <c r="M92" s="29"/>
      <c r="N92" s="29"/>
      <c r="O92" s="29"/>
      <c r="P92" s="29"/>
    </row>
    <row r="93" spans="1:16" s="27" customFormat="1" ht="25.5">
      <c r="A93" s="12" t="s">
        <v>138</v>
      </c>
      <c r="B93" s="101">
        <v>951</v>
      </c>
      <c r="C93" s="14" t="s">
        <v>22</v>
      </c>
      <c r="D93" s="14" t="s">
        <v>39</v>
      </c>
      <c r="E93" s="14" t="s">
        <v>54</v>
      </c>
      <c r="F93" s="14" t="s">
        <v>79</v>
      </c>
      <c r="G93" s="102">
        <f>-92+I93</f>
        <v>238.60000000000002</v>
      </c>
      <c r="H93" s="14" t="s">
        <v>191</v>
      </c>
      <c r="I93" s="102">
        <f t="shared" si="6"/>
        <v>330.6</v>
      </c>
      <c r="J93" s="11">
        <f t="shared" si="6"/>
        <v>0</v>
      </c>
      <c r="K93" s="29"/>
      <c r="L93" s="29"/>
      <c r="M93" s="29"/>
      <c r="N93" s="29"/>
      <c r="O93" s="29"/>
      <c r="P93" s="29"/>
    </row>
    <row r="94" spans="1:16" ht="25.5">
      <c r="A94" s="88" t="s">
        <v>137</v>
      </c>
      <c r="B94" s="143">
        <v>951</v>
      </c>
      <c r="C94" s="16" t="s">
        <v>22</v>
      </c>
      <c r="D94" s="16" t="s">
        <v>39</v>
      </c>
      <c r="E94" s="16" t="s">
        <v>54</v>
      </c>
      <c r="F94" s="16" t="s">
        <v>81</v>
      </c>
      <c r="G94" s="104">
        <f>-92+I94</f>
        <v>238.60000000000002</v>
      </c>
      <c r="H94" s="16" t="s">
        <v>191</v>
      </c>
      <c r="I94" s="104">
        <v>330.6</v>
      </c>
      <c r="J94" s="119">
        <v>0</v>
      </c>
      <c r="K94" s="30"/>
      <c r="L94" s="30"/>
      <c r="M94" s="30"/>
      <c r="N94" s="30"/>
      <c r="O94" s="30"/>
      <c r="P94" s="30"/>
    </row>
    <row r="95" spans="1:16" ht="38.25">
      <c r="A95" s="144" t="s">
        <v>211</v>
      </c>
      <c r="B95" s="101">
        <v>951</v>
      </c>
      <c r="C95" s="14" t="s">
        <v>22</v>
      </c>
      <c r="D95" s="14" t="s">
        <v>39</v>
      </c>
      <c r="E95" s="14" t="s">
        <v>212</v>
      </c>
      <c r="F95" s="14"/>
      <c r="G95" s="102">
        <f>0+I95</f>
        <v>0</v>
      </c>
      <c r="H95" s="16"/>
      <c r="I95" s="104">
        <f aca="true" t="shared" si="7" ref="I95:J97">I96</f>
        <v>0</v>
      </c>
      <c r="J95" s="121">
        <f t="shared" si="7"/>
        <v>330.6</v>
      </c>
      <c r="K95" s="30"/>
      <c r="L95" s="30"/>
      <c r="M95" s="30"/>
      <c r="N95" s="30"/>
      <c r="O95" s="30"/>
      <c r="P95" s="30"/>
    </row>
    <row r="96" spans="1:16" ht="25.5">
      <c r="A96" s="127" t="s">
        <v>136</v>
      </c>
      <c r="B96" s="101">
        <v>951</v>
      </c>
      <c r="C96" s="14" t="s">
        <v>22</v>
      </c>
      <c r="D96" s="14" t="s">
        <v>39</v>
      </c>
      <c r="E96" s="14" t="s">
        <v>212</v>
      </c>
      <c r="F96" s="14" t="s">
        <v>78</v>
      </c>
      <c r="G96" s="102">
        <f>0+I96</f>
        <v>0</v>
      </c>
      <c r="H96" s="16"/>
      <c r="I96" s="104">
        <f t="shared" si="7"/>
        <v>0</v>
      </c>
      <c r="J96" s="121">
        <f t="shared" si="7"/>
        <v>330.6</v>
      </c>
      <c r="K96" s="30"/>
      <c r="L96" s="30"/>
      <c r="M96" s="30"/>
      <c r="N96" s="30"/>
      <c r="O96" s="30"/>
      <c r="P96" s="30"/>
    </row>
    <row r="97" spans="1:16" ht="25.5">
      <c r="A97" s="10" t="s">
        <v>138</v>
      </c>
      <c r="B97" s="101">
        <v>951</v>
      </c>
      <c r="C97" s="14" t="s">
        <v>22</v>
      </c>
      <c r="D97" s="14" t="s">
        <v>39</v>
      </c>
      <c r="E97" s="14" t="s">
        <v>212</v>
      </c>
      <c r="F97" s="14" t="s">
        <v>79</v>
      </c>
      <c r="G97" s="102">
        <f>0+I97</f>
        <v>0</v>
      </c>
      <c r="H97" s="16"/>
      <c r="I97" s="104">
        <f t="shared" si="7"/>
        <v>0</v>
      </c>
      <c r="J97" s="121">
        <f t="shared" si="7"/>
        <v>330.6</v>
      </c>
      <c r="K97" s="30"/>
      <c r="L97" s="30"/>
      <c r="M97" s="30"/>
      <c r="N97" s="30"/>
      <c r="O97" s="30"/>
      <c r="P97" s="30"/>
    </row>
    <row r="98" spans="1:16" ht="25.5">
      <c r="A98" s="88" t="s">
        <v>137</v>
      </c>
      <c r="B98" s="143">
        <v>951</v>
      </c>
      <c r="C98" s="16" t="s">
        <v>22</v>
      </c>
      <c r="D98" s="16" t="s">
        <v>39</v>
      </c>
      <c r="E98" s="16" t="s">
        <v>212</v>
      </c>
      <c r="F98" s="16" t="s">
        <v>81</v>
      </c>
      <c r="G98" s="104">
        <f>0+I98</f>
        <v>0</v>
      </c>
      <c r="H98" s="16"/>
      <c r="I98" s="104">
        <v>0</v>
      </c>
      <c r="J98" s="121">
        <v>330.6</v>
      </c>
      <c r="K98" s="30"/>
      <c r="L98" s="30"/>
      <c r="M98" s="30"/>
      <c r="N98" s="30"/>
      <c r="O98" s="30"/>
      <c r="P98" s="30"/>
    </row>
    <row r="99" spans="1:16" ht="15.75" customHeight="1">
      <c r="A99" s="140" t="str">
        <f>1!A101</f>
        <v>Целевые программы муниципальных образований</v>
      </c>
      <c r="B99" s="101">
        <v>951</v>
      </c>
      <c r="C99" s="14" t="s">
        <v>22</v>
      </c>
      <c r="D99" s="14" t="s">
        <v>39</v>
      </c>
      <c r="E99" s="14" t="s">
        <v>41</v>
      </c>
      <c r="F99" s="14"/>
      <c r="G99" s="102">
        <f>-390.3+I99</f>
        <v>-390.3</v>
      </c>
      <c r="H99" s="14" t="s">
        <v>175</v>
      </c>
      <c r="I99" s="102">
        <f t="shared" si="6"/>
        <v>0</v>
      </c>
      <c r="J99" s="11">
        <f t="shared" si="6"/>
        <v>0</v>
      </c>
      <c r="K99" s="30"/>
      <c r="L99" s="30"/>
      <c r="M99" s="30"/>
      <c r="N99" s="30"/>
      <c r="O99" s="30"/>
      <c r="P99" s="30"/>
    </row>
    <row r="100" spans="1:16" s="27" customFormat="1" ht="30" customHeight="1">
      <c r="A100" s="34" t="s">
        <v>213</v>
      </c>
      <c r="B100" s="45">
        <v>951</v>
      </c>
      <c r="C100" s="3" t="s">
        <v>22</v>
      </c>
      <c r="D100" s="3" t="s">
        <v>39</v>
      </c>
      <c r="E100" s="3" t="s">
        <v>57</v>
      </c>
      <c r="F100" s="3"/>
      <c r="G100" s="142">
        <f>-390.3+I100</f>
        <v>-390.3</v>
      </c>
      <c r="H100" s="14" t="s">
        <v>175</v>
      </c>
      <c r="I100" s="102">
        <f t="shared" si="6"/>
        <v>0</v>
      </c>
      <c r="J100" s="11">
        <f t="shared" si="6"/>
        <v>0</v>
      </c>
      <c r="K100" s="29"/>
      <c r="L100" s="29"/>
      <c r="M100" s="29"/>
      <c r="N100" s="29"/>
      <c r="O100" s="29"/>
      <c r="P100" s="29"/>
    </row>
    <row r="101" spans="1:16" s="27" customFormat="1" ht="26.25" customHeight="1">
      <c r="A101" s="10" t="s">
        <v>136</v>
      </c>
      <c r="B101" s="45">
        <v>951</v>
      </c>
      <c r="C101" s="3" t="s">
        <v>22</v>
      </c>
      <c r="D101" s="3" t="s">
        <v>39</v>
      </c>
      <c r="E101" s="3" t="s">
        <v>57</v>
      </c>
      <c r="F101" s="3" t="s">
        <v>78</v>
      </c>
      <c r="G101" s="142">
        <f>-390.3+I101</f>
        <v>-390.3</v>
      </c>
      <c r="H101" s="14" t="s">
        <v>175</v>
      </c>
      <c r="I101" s="102">
        <f t="shared" si="6"/>
        <v>0</v>
      </c>
      <c r="J101" s="11">
        <f t="shared" si="6"/>
        <v>0</v>
      </c>
      <c r="K101" s="29"/>
      <c r="L101" s="29"/>
      <c r="M101" s="29"/>
      <c r="N101" s="29"/>
      <c r="O101" s="29"/>
      <c r="P101" s="29"/>
    </row>
    <row r="102" spans="1:16" s="27" customFormat="1" ht="25.5">
      <c r="A102" s="10" t="s">
        <v>138</v>
      </c>
      <c r="B102" s="45">
        <v>951</v>
      </c>
      <c r="C102" s="3" t="s">
        <v>22</v>
      </c>
      <c r="D102" s="3" t="s">
        <v>39</v>
      </c>
      <c r="E102" s="3" t="s">
        <v>57</v>
      </c>
      <c r="F102" s="3" t="s">
        <v>79</v>
      </c>
      <c r="G102" s="142">
        <f>-390.3+I102</f>
        <v>-390.3</v>
      </c>
      <c r="H102" s="14" t="s">
        <v>175</v>
      </c>
      <c r="I102" s="102">
        <f>I104</f>
        <v>0</v>
      </c>
      <c r="J102" s="11">
        <f>J104</f>
        <v>0</v>
      </c>
      <c r="K102" s="29"/>
      <c r="L102" s="29"/>
      <c r="M102" s="29"/>
      <c r="N102" s="29"/>
      <c r="O102" s="29"/>
      <c r="P102" s="29"/>
    </row>
    <row r="103" spans="1:16" s="27" customFormat="1" ht="15.75" customHeight="1" hidden="1">
      <c r="A103" s="10"/>
      <c r="B103" s="45"/>
      <c r="C103" s="3"/>
      <c r="D103" s="3"/>
      <c r="E103" s="3"/>
      <c r="F103" s="3"/>
      <c r="G103" s="142"/>
      <c r="H103" s="16" t="s">
        <v>161</v>
      </c>
      <c r="I103" s="102">
        <f>I105</f>
        <v>268.3</v>
      </c>
      <c r="J103" s="11"/>
      <c r="K103" s="29"/>
      <c r="L103" s="29"/>
      <c r="M103" s="29"/>
      <c r="N103" s="29"/>
      <c r="O103" s="29"/>
      <c r="P103" s="29"/>
    </row>
    <row r="104" spans="1:16" ht="25.5">
      <c r="A104" s="7" t="s">
        <v>137</v>
      </c>
      <c r="B104" s="47">
        <v>951</v>
      </c>
      <c r="C104" s="2" t="s">
        <v>22</v>
      </c>
      <c r="D104" s="2" t="s">
        <v>39</v>
      </c>
      <c r="E104" s="2" t="s">
        <v>57</v>
      </c>
      <c r="F104" s="2" t="s">
        <v>81</v>
      </c>
      <c r="G104" s="131">
        <f>-390.3+I104</f>
        <v>-390.3</v>
      </c>
      <c r="H104" s="16" t="s">
        <v>175</v>
      </c>
      <c r="I104" s="104">
        <v>0</v>
      </c>
      <c r="J104" s="119">
        <v>0</v>
      </c>
      <c r="K104" s="30"/>
      <c r="L104" s="30"/>
      <c r="M104" s="30"/>
      <c r="N104" s="30"/>
      <c r="O104" s="30"/>
      <c r="P104" s="30"/>
    </row>
    <row r="105" spans="1:16" ht="13.5" customHeight="1">
      <c r="A105" s="12" t="s">
        <v>45</v>
      </c>
      <c r="B105" s="101">
        <v>951</v>
      </c>
      <c r="C105" s="14" t="s">
        <v>46</v>
      </c>
      <c r="D105" s="14" t="s">
        <v>9</v>
      </c>
      <c r="E105" s="14" t="s">
        <v>9</v>
      </c>
      <c r="F105" s="14" t="s">
        <v>9</v>
      </c>
      <c r="G105" s="102">
        <f>-5158.6+I105</f>
        <v>-4890.3</v>
      </c>
      <c r="H105" s="14" t="s">
        <v>195</v>
      </c>
      <c r="I105" s="102">
        <f>I112+I123+I106</f>
        <v>268.3</v>
      </c>
      <c r="J105" s="11">
        <f>J112+J123+J106</f>
        <v>191.6</v>
      </c>
      <c r="P105" s="30"/>
    </row>
    <row r="106" spans="1:16" ht="13.5" customHeight="1" hidden="1">
      <c r="A106" s="139" t="s">
        <v>47</v>
      </c>
      <c r="B106" s="101">
        <v>951</v>
      </c>
      <c r="C106" s="14" t="s">
        <v>48</v>
      </c>
      <c r="D106" s="14" t="s">
        <v>12</v>
      </c>
      <c r="E106" s="14"/>
      <c r="F106" s="14"/>
      <c r="G106" s="102"/>
      <c r="H106" s="14" t="s">
        <v>162</v>
      </c>
      <c r="I106" s="102">
        <f>I107</f>
        <v>0</v>
      </c>
      <c r="J106" s="11">
        <f>J107</f>
        <v>0</v>
      </c>
      <c r="P106" s="30"/>
    </row>
    <row r="107" spans="1:16" ht="13.5" customHeight="1" hidden="1">
      <c r="A107" s="139" t="s">
        <v>17</v>
      </c>
      <c r="B107" s="101">
        <v>951</v>
      </c>
      <c r="C107" s="14" t="s">
        <v>48</v>
      </c>
      <c r="D107" s="14" t="s">
        <v>12</v>
      </c>
      <c r="E107" s="14" t="s">
        <v>18</v>
      </c>
      <c r="F107" s="14"/>
      <c r="G107" s="102"/>
      <c r="H107" s="14" t="s">
        <v>162</v>
      </c>
      <c r="I107" s="102">
        <f>I108</f>
        <v>0</v>
      </c>
      <c r="J107" s="11">
        <f>J108</f>
        <v>0</v>
      </c>
      <c r="P107" s="30"/>
    </row>
    <row r="108" spans="1:16" s="27" customFormat="1" ht="40.5" customHeight="1" hidden="1">
      <c r="A108" s="12" t="s">
        <v>44</v>
      </c>
      <c r="B108" s="101">
        <v>951</v>
      </c>
      <c r="C108" s="14" t="s">
        <v>48</v>
      </c>
      <c r="D108" s="14" t="s">
        <v>12</v>
      </c>
      <c r="E108" s="14" t="s">
        <v>103</v>
      </c>
      <c r="F108" s="14"/>
      <c r="G108" s="102"/>
      <c r="H108" s="14" t="s">
        <v>162</v>
      </c>
      <c r="I108" s="102">
        <f>I110</f>
        <v>0</v>
      </c>
      <c r="J108" s="11">
        <f>J110</f>
        <v>0</v>
      </c>
      <c r="P108" s="29"/>
    </row>
    <row r="109" spans="1:16" s="27" customFormat="1" ht="28.5" customHeight="1" hidden="1">
      <c r="A109" s="12" t="s">
        <v>105</v>
      </c>
      <c r="B109" s="101">
        <v>951</v>
      </c>
      <c r="C109" s="14" t="s">
        <v>48</v>
      </c>
      <c r="D109" s="14" t="s">
        <v>12</v>
      </c>
      <c r="E109" s="14" t="s">
        <v>104</v>
      </c>
      <c r="F109" s="14"/>
      <c r="G109" s="102"/>
      <c r="H109" s="14" t="s">
        <v>162</v>
      </c>
      <c r="I109" s="102">
        <f>I110</f>
        <v>0</v>
      </c>
      <c r="J109" s="11">
        <f>J110</f>
        <v>0</v>
      </c>
      <c r="P109" s="29"/>
    </row>
    <row r="110" spans="1:16" s="27" customFormat="1" ht="13.5" customHeight="1" hidden="1">
      <c r="A110" s="10" t="s">
        <v>55</v>
      </c>
      <c r="B110" s="101">
        <v>951</v>
      </c>
      <c r="C110" s="14" t="s">
        <v>48</v>
      </c>
      <c r="D110" s="14" t="s">
        <v>12</v>
      </c>
      <c r="E110" s="14" t="s">
        <v>104</v>
      </c>
      <c r="F110" s="14" t="s">
        <v>110</v>
      </c>
      <c r="G110" s="102"/>
      <c r="H110" s="14" t="s">
        <v>162</v>
      </c>
      <c r="I110" s="102">
        <f>I111</f>
        <v>0</v>
      </c>
      <c r="J110" s="11">
        <f>J111</f>
        <v>0</v>
      </c>
      <c r="P110" s="29"/>
    </row>
    <row r="111" spans="1:16" ht="14.25" customHeight="1" hidden="1">
      <c r="A111" s="7" t="s">
        <v>112</v>
      </c>
      <c r="B111" s="103">
        <v>951</v>
      </c>
      <c r="C111" s="16" t="s">
        <v>48</v>
      </c>
      <c r="D111" s="16" t="s">
        <v>12</v>
      </c>
      <c r="E111" s="16" t="s">
        <v>104</v>
      </c>
      <c r="F111" s="16" t="s">
        <v>111</v>
      </c>
      <c r="G111" s="104"/>
      <c r="H111" s="16" t="s">
        <v>162</v>
      </c>
      <c r="I111" s="104">
        <v>0</v>
      </c>
      <c r="J111" s="121">
        <v>0</v>
      </c>
      <c r="P111" s="30"/>
    </row>
    <row r="112" spans="1:16" ht="13.5" customHeight="1">
      <c r="A112" s="140" t="s">
        <v>51</v>
      </c>
      <c r="B112" s="14" t="s">
        <v>66</v>
      </c>
      <c r="C112" s="14" t="s">
        <v>48</v>
      </c>
      <c r="D112" s="14" t="s">
        <v>10</v>
      </c>
      <c r="E112" s="14"/>
      <c r="F112" s="14"/>
      <c r="G112" s="102">
        <f>-4742+I112</f>
        <v>-4742</v>
      </c>
      <c r="H112" s="14" t="s">
        <v>176</v>
      </c>
      <c r="I112" s="102">
        <f>I113+I118</f>
        <v>0</v>
      </c>
      <c r="J112" s="11">
        <f>J113+J118</f>
        <v>0</v>
      </c>
      <c r="P112" s="30"/>
    </row>
    <row r="113" spans="1:16" ht="13.5" customHeight="1">
      <c r="A113" s="140" t="str">
        <f>1!A114</f>
        <v>Целевые программы муниципальных образований</v>
      </c>
      <c r="B113" s="14" t="s">
        <v>66</v>
      </c>
      <c r="C113" s="14" t="s">
        <v>48</v>
      </c>
      <c r="D113" s="14" t="s">
        <v>10</v>
      </c>
      <c r="E113" s="14" t="s">
        <v>50</v>
      </c>
      <c r="F113" s="14"/>
      <c r="G113" s="102">
        <f>-4651.2+I113</f>
        <v>-4651.2</v>
      </c>
      <c r="H113" s="14" t="s">
        <v>177</v>
      </c>
      <c r="I113" s="102">
        <f aca="true" t="shared" si="8" ref="I113:J116">I114</f>
        <v>0</v>
      </c>
      <c r="J113" s="11">
        <f t="shared" si="8"/>
        <v>0</v>
      </c>
      <c r="P113" s="30"/>
    </row>
    <row r="114" spans="1:16" s="27" customFormat="1" ht="39.75" customHeight="1">
      <c r="A114" s="28" t="s">
        <v>142</v>
      </c>
      <c r="B114" s="14" t="s">
        <v>66</v>
      </c>
      <c r="C114" s="14" t="s">
        <v>48</v>
      </c>
      <c r="D114" s="14" t="s">
        <v>10</v>
      </c>
      <c r="E114" s="3" t="s">
        <v>143</v>
      </c>
      <c r="F114" s="14"/>
      <c r="G114" s="102">
        <f>-4651.2+I114</f>
        <v>-4651.2</v>
      </c>
      <c r="H114" s="14" t="s">
        <v>177</v>
      </c>
      <c r="I114" s="102">
        <f>I115</f>
        <v>0</v>
      </c>
      <c r="J114" s="11">
        <f>J115</f>
        <v>0</v>
      </c>
      <c r="P114" s="29"/>
    </row>
    <row r="115" spans="1:16" s="27" customFormat="1" ht="27.75" customHeight="1">
      <c r="A115" s="12" t="s">
        <v>136</v>
      </c>
      <c r="B115" s="14" t="s">
        <v>66</v>
      </c>
      <c r="C115" s="14" t="s">
        <v>48</v>
      </c>
      <c r="D115" s="14" t="s">
        <v>10</v>
      </c>
      <c r="E115" s="3" t="s">
        <v>143</v>
      </c>
      <c r="F115" s="14" t="s">
        <v>78</v>
      </c>
      <c r="G115" s="102">
        <f>-4651.2+I115</f>
        <v>-4651.2</v>
      </c>
      <c r="H115" s="14" t="s">
        <v>177</v>
      </c>
      <c r="I115" s="102">
        <f t="shared" si="8"/>
        <v>0</v>
      </c>
      <c r="J115" s="11">
        <f t="shared" si="8"/>
        <v>0</v>
      </c>
      <c r="P115" s="29"/>
    </row>
    <row r="116" spans="1:16" s="27" customFormat="1" ht="27" customHeight="1">
      <c r="A116" s="12" t="s">
        <v>138</v>
      </c>
      <c r="B116" s="14" t="s">
        <v>66</v>
      </c>
      <c r="C116" s="14" t="s">
        <v>48</v>
      </c>
      <c r="D116" s="14" t="s">
        <v>10</v>
      </c>
      <c r="E116" s="3" t="s">
        <v>143</v>
      </c>
      <c r="F116" s="14" t="s">
        <v>79</v>
      </c>
      <c r="G116" s="102">
        <f>-4651.2+I116</f>
        <v>-4651.2</v>
      </c>
      <c r="H116" s="14" t="s">
        <v>177</v>
      </c>
      <c r="I116" s="102">
        <f t="shared" si="8"/>
        <v>0</v>
      </c>
      <c r="J116" s="11">
        <f t="shared" si="8"/>
        <v>0</v>
      </c>
      <c r="P116" s="29"/>
    </row>
    <row r="117" spans="1:16" ht="32.25" customHeight="1">
      <c r="A117" s="7" t="s">
        <v>139</v>
      </c>
      <c r="B117" s="16" t="s">
        <v>66</v>
      </c>
      <c r="C117" s="16" t="s">
        <v>48</v>
      </c>
      <c r="D117" s="16" t="s">
        <v>10</v>
      </c>
      <c r="E117" s="2" t="s">
        <v>143</v>
      </c>
      <c r="F117" s="16" t="s">
        <v>109</v>
      </c>
      <c r="G117" s="104">
        <f>-4651.2+I117</f>
        <v>-4651.2</v>
      </c>
      <c r="H117" s="16" t="s">
        <v>177</v>
      </c>
      <c r="I117" s="104">
        <v>0</v>
      </c>
      <c r="J117" s="119">
        <v>0</v>
      </c>
      <c r="P117" s="30"/>
    </row>
    <row r="118" spans="1:16" s="27" customFormat="1" ht="16.5" customHeight="1">
      <c r="A118" s="13" t="s">
        <v>40</v>
      </c>
      <c r="B118" s="14" t="s">
        <v>66</v>
      </c>
      <c r="C118" s="14" t="s">
        <v>48</v>
      </c>
      <c r="D118" s="14" t="s">
        <v>10</v>
      </c>
      <c r="E118" s="14" t="s">
        <v>41</v>
      </c>
      <c r="F118" s="14"/>
      <c r="G118" s="102">
        <f>-90.8+I118</f>
        <v>-90.8</v>
      </c>
      <c r="H118" s="14" t="s">
        <v>178</v>
      </c>
      <c r="I118" s="102">
        <f aca="true" t="shared" si="9" ref="I118:J121">I119</f>
        <v>0</v>
      </c>
      <c r="J118" s="11">
        <f t="shared" si="9"/>
        <v>0</v>
      </c>
      <c r="P118" s="29"/>
    </row>
    <row r="119" spans="1:16" ht="39" customHeight="1">
      <c r="A119" s="34" t="s">
        <v>217</v>
      </c>
      <c r="B119" s="14" t="s">
        <v>66</v>
      </c>
      <c r="C119" s="14" t="s">
        <v>46</v>
      </c>
      <c r="D119" s="14" t="s">
        <v>10</v>
      </c>
      <c r="E119" s="14" t="s">
        <v>42</v>
      </c>
      <c r="F119" s="16"/>
      <c r="G119" s="104">
        <f>-90.8+I119</f>
        <v>-90.8</v>
      </c>
      <c r="H119" s="14" t="s">
        <v>178</v>
      </c>
      <c r="I119" s="102">
        <f t="shared" si="9"/>
        <v>0</v>
      </c>
      <c r="J119" s="11">
        <f t="shared" si="9"/>
        <v>0</v>
      </c>
      <c r="P119" s="30"/>
    </row>
    <row r="120" spans="1:16" s="27" customFormat="1" ht="28.5" customHeight="1">
      <c r="A120" s="10" t="s">
        <v>136</v>
      </c>
      <c r="B120" s="14" t="s">
        <v>66</v>
      </c>
      <c r="C120" s="3" t="s">
        <v>48</v>
      </c>
      <c r="D120" s="3" t="s">
        <v>10</v>
      </c>
      <c r="E120" s="14" t="s">
        <v>42</v>
      </c>
      <c r="F120" s="14" t="s">
        <v>78</v>
      </c>
      <c r="G120" s="102">
        <f>-90.8+I120</f>
        <v>-90.8</v>
      </c>
      <c r="H120" s="14" t="s">
        <v>178</v>
      </c>
      <c r="I120" s="102">
        <f t="shared" si="9"/>
        <v>0</v>
      </c>
      <c r="J120" s="11">
        <f t="shared" si="9"/>
        <v>0</v>
      </c>
      <c r="P120" s="29"/>
    </row>
    <row r="121" spans="1:16" s="27" customFormat="1" ht="27" customHeight="1">
      <c r="A121" s="10" t="s">
        <v>138</v>
      </c>
      <c r="B121" s="14" t="s">
        <v>66</v>
      </c>
      <c r="C121" s="3" t="s">
        <v>48</v>
      </c>
      <c r="D121" s="3" t="s">
        <v>10</v>
      </c>
      <c r="E121" s="14" t="s">
        <v>42</v>
      </c>
      <c r="F121" s="14" t="s">
        <v>79</v>
      </c>
      <c r="G121" s="102">
        <f>-90.8+I121</f>
        <v>-90.8</v>
      </c>
      <c r="H121" s="14" t="s">
        <v>178</v>
      </c>
      <c r="I121" s="102">
        <f t="shared" si="9"/>
        <v>0</v>
      </c>
      <c r="J121" s="11">
        <f t="shared" si="9"/>
        <v>0</v>
      </c>
      <c r="P121" s="29"/>
    </row>
    <row r="122" spans="1:16" ht="29.25" customHeight="1">
      <c r="A122" s="7" t="s">
        <v>137</v>
      </c>
      <c r="B122" s="16" t="s">
        <v>66</v>
      </c>
      <c r="C122" s="2" t="s">
        <v>48</v>
      </c>
      <c r="D122" s="2" t="s">
        <v>10</v>
      </c>
      <c r="E122" s="16" t="s">
        <v>42</v>
      </c>
      <c r="F122" s="16" t="s">
        <v>81</v>
      </c>
      <c r="G122" s="104">
        <f>-90.8+I122</f>
        <v>-90.8</v>
      </c>
      <c r="H122" s="16" t="s">
        <v>178</v>
      </c>
      <c r="I122" s="104">
        <v>0</v>
      </c>
      <c r="J122" s="121">
        <v>0</v>
      </c>
      <c r="P122" s="30"/>
    </row>
    <row r="123" spans="1:17" ht="16.5" customHeight="1">
      <c r="A123" s="140" t="s">
        <v>52</v>
      </c>
      <c r="B123" s="14" t="s">
        <v>66</v>
      </c>
      <c r="C123" s="14" t="s">
        <v>48</v>
      </c>
      <c r="D123" s="14" t="s">
        <v>16</v>
      </c>
      <c r="E123" s="14"/>
      <c r="F123" s="14"/>
      <c r="G123" s="102">
        <f>-416.6+I123</f>
        <v>-148.3</v>
      </c>
      <c r="H123" s="14" t="s">
        <v>196</v>
      </c>
      <c r="I123" s="102">
        <f aca="true" t="shared" si="10" ref="I123:J126">I124</f>
        <v>268.3</v>
      </c>
      <c r="J123" s="11">
        <f t="shared" si="10"/>
        <v>191.6</v>
      </c>
      <c r="K123" s="30"/>
      <c r="L123" s="30"/>
      <c r="M123" s="30"/>
      <c r="N123" s="30"/>
      <c r="O123" s="30"/>
      <c r="P123" s="30"/>
      <c r="Q123" s="27"/>
    </row>
    <row r="124" spans="1:16" ht="15" customHeight="1">
      <c r="A124" s="12" t="s">
        <v>40</v>
      </c>
      <c r="B124" s="101">
        <v>951</v>
      </c>
      <c r="C124" s="14" t="s">
        <v>48</v>
      </c>
      <c r="D124" s="14" t="s">
        <v>16</v>
      </c>
      <c r="E124" s="14" t="s">
        <v>41</v>
      </c>
      <c r="F124" s="14"/>
      <c r="G124" s="102">
        <f>-416.6+I124</f>
        <v>-148.3</v>
      </c>
      <c r="H124" s="14" t="s">
        <v>196</v>
      </c>
      <c r="I124" s="102">
        <f>I125+I129</f>
        <v>268.3</v>
      </c>
      <c r="J124" s="11">
        <f>J125+J129</f>
        <v>191.6</v>
      </c>
      <c r="K124" s="30"/>
      <c r="L124" s="30"/>
      <c r="M124" s="30"/>
      <c r="N124" s="30"/>
      <c r="O124" s="30"/>
      <c r="P124" s="30"/>
    </row>
    <row r="125" spans="1:16" s="27" customFormat="1" ht="30" customHeight="1">
      <c r="A125" s="34" t="s">
        <v>213</v>
      </c>
      <c r="B125" s="101">
        <v>951</v>
      </c>
      <c r="C125" s="3" t="s">
        <v>48</v>
      </c>
      <c r="D125" s="3" t="s">
        <v>16</v>
      </c>
      <c r="E125" s="3" t="s">
        <v>57</v>
      </c>
      <c r="F125" s="3"/>
      <c r="G125" s="142">
        <f>-247.9+I125</f>
        <v>-83</v>
      </c>
      <c r="H125" s="14" t="s">
        <v>179</v>
      </c>
      <c r="I125" s="102">
        <f t="shared" si="10"/>
        <v>164.9</v>
      </c>
      <c r="J125" s="11">
        <f t="shared" si="10"/>
        <v>177.9</v>
      </c>
      <c r="K125" s="29"/>
      <c r="L125" s="29"/>
      <c r="M125" s="29"/>
      <c r="N125" s="29"/>
      <c r="O125" s="29"/>
      <c r="P125" s="29"/>
    </row>
    <row r="126" spans="1:16" s="27" customFormat="1" ht="27.75" customHeight="1">
      <c r="A126" s="10" t="s">
        <v>136</v>
      </c>
      <c r="B126" s="101">
        <v>951</v>
      </c>
      <c r="C126" s="3" t="s">
        <v>48</v>
      </c>
      <c r="D126" s="3" t="s">
        <v>16</v>
      </c>
      <c r="E126" s="3" t="s">
        <v>57</v>
      </c>
      <c r="F126" s="3" t="s">
        <v>78</v>
      </c>
      <c r="G126" s="142">
        <f>-247.9+I126</f>
        <v>-83</v>
      </c>
      <c r="H126" s="14" t="s">
        <v>179</v>
      </c>
      <c r="I126" s="102">
        <f t="shared" si="10"/>
        <v>164.9</v>
      </c>
      <c r="J126" s="11">
        <f t="shared" si="10"/>
        <v>177.9</v>
      </c>
      <c r="K126" s="29"/>
      <c r="L126" s="29"/>
      <c r="M126" s="29"/>
      <c r="N126" s="29"/>
      <c r="O126" s="29"/>
      <c r="P126" s="29"/>
    </row>
    <row r="127" spans="1:16" s="27" customFormat="1" ht="27.75" customHeight="1">
      <c r="A127" s="10" t="s">
        <v>138</v>
      </c>
      <c r="B127" s="101">
        <v>951</v>
      </c>
      <c r="C127" s="3" t="s">
        <v>48</v>
      </c>
      <c r="D127" s="3" t="s">
        <v>16</v>
      </c>
      <c r="E127" s="3" t="s">
        <v>57</v>
      </c>
      <c r="F127" s="3" t="s">
        <v>79</v>
      </c>
      <c r="G127" s="142">
        <f>-247.9+I127</f>
        <v>-83</v>
      </c>
      <c r="H127" s="14" t="s">
        <v>179</v>
      </c>
      <c r="I127" s="102">
        <f>I128</f>
        <v>164.9</v>
      </c>
      <c r="J127" s="11">
        <f>J128</f>
        <v>177.9</v>
      </c>
      <c r="K127" s="29"/>
      <c r="L127" s="29"/>
      <c r="M127" s="29"/>
      <c r="N127" s="29"/>
      <c r="O127" s="29"/>
      <c r="P127" s="29"/>
    </row>
    <row r="128" spans="1:16" ht="26.25" customHeight="1">
      <c r="A128" s="7" t="s">
        <v>137</v>
      </c>
      <c r="B128" s="103">
        <v>951</v>
      </c>
      <c r="C128" s="2" t="s">
        <v>48</v>
      </c>
      <c r="D128" s="2" t="s">
        <v>16</v>
      </c>
      <c r="E128" s="2" t="s">
        <v>57</v>
      </c>
      <c r="F128" s="2" t="s">
        <v>81</v>
      </c>
      <c r="G128" s="131">
        <f>-247.9+I128</f>
        <v>-83</v>
      </c>
      <c r="H128" s="16" t="s">
        <v>179</v>
      </c>
      <c r="I128" s="104">
        <v>164.9</v>
      </c>
      <c r="J128" s="119">
        <v>177.9</v>
      </c>
      <c r="K128" s="30"/>
      <c r="L128" s="30"/>
      <c r="M128" s="30"/>
      <c r="N128" s="30"/>
      <c r="O128" s="30"/>
      <c r="P128" s="30"/>
    </row>
    <row r="129" spans="1:16" s="27" customFormat="1" ht="39.75" customHeight="1">
      <c r="A129" s="10" t="s">
        <v>214</v>
      </c>
      <c r="B129" s="101">
        <v>951</v>
      </c>
      <c r="C129" s="3" t="s">
        <v>48</v>
      </c>
      <c r="D129" s="3" t="s">
        <v>16</v>
      </c>
      <c r="E129" s="14" t="s">
        <v>121</v>
      </c>
      <c r="F129" s="3"/>
      <c r="G129" s="142">
        <f>-168.7+I129</f>
        <v>-65.29999999999998</v>
      </c>
      <c r="H129" s="14" t="s">
        <v>197</v>
      </c>
      <c r="I129" s="102">
        <f>I130+I134+I138</f>
        <v>103.4</v>
      </c>
      <c r="J129" s="11">
        <f>J130+J134+J138</f>
        <v>13.7</v>
      </c>
      <c r="K129" s="29"/>
      <c r="L129" s="29"/>
      <c r="M129" s="29"/>
      <c r="N129" s="29"/>
      <c r="O129" s="29"/>
      <c r="P129" s="29"/>
    </row>
    <row r="130" spans="1:16" s="27" customFormat="1" ht="19.5" customHeight="1">
      <c r="A130" s="10" t="s">
        <v>58</v>
      </c>
      <c r="B130" s="101">
        <v>951</v>
      </c>
      <c r="C130" s="3" t="s">
        <v>48</v>
      </c>
      <c r="D130" s="3" t="s">
        <v>16</v>
      </c>
      <c r="E130" s="3" t="s">
        <v>122</v>
      </c>
      <c r="F130" s="3"/>
      <c r="G130" s="142">
        <f>-120.2+I130</f>
        <v>-16.799999999999997</v>
      </c>
      <c r="H130" s="14" t="s">
        <v>198</v>
      </c>
      <c r="I130" s="102">
        <f aca="true" t="shared" si="11" ref="I130:J132">I131</f>
        <v>103.4</v>
      </c>
      <c r="J130" s="11">
        <f t="shared" si="11"/>
        <v>0</v>
      </c>
      <c r="K130" s="29"/>
      <c r="L130" s="29"/>
      <c r="M130" s="29"/>
      <c r="N130" s="29"/>
      <c r="O130" s="29"/>
      <c r="P130" s="29"/>
    </row>
    <row r="131" spans="1:16" s="27" customFormat="1" ht="26.25" customHeight="1">
      <c r="A131" s="10" t="s">
        <v>136</v>
      </c>
      <c r="B131" s="101">
        <v>951</v>
      </c>
      <c r="C131" s="3" t="s">
        <v>48</v>
      </c>
      <c r="D131" s="3" t="s">
        <v>16</v>
      </c>
      <c r="E131" s="3" t="s">
        <v>122</v>
      </c>
      <c r="F131" s="3" t="s">
        <v>78</v>
      </c>
      <c r="G131" s="142">
        <f>-120.2+I131</f>
        <v>-16.799999999999997</v>
      </c>
      <c r="H131" s="14" t="s">
        <v>198</v>
      </c>
      <c r="I131" s="102">
        <f t="shared" si="11"/>
        <v>103.4</v>
      </c>
      <c r="J131" s="11">
        <f t="shared" si="11"/>
        <v>0</v>
      </c>
      <c r="K131" s="29"/>
      <c r="L131" s="29"/>
      <c r="M131" s="29"/>
      <c r="N131" s="29"/>
      <c r="O131" s="29"/>
      <c r="P131" s="29"/>
    </row>
    <row r="132" spans="1:16" s="27" customFormat="1" ht="31.5" customHeight="1">
      <c r="A132" s="10" t="s">
        <v>138</v>
      </c>
      <c r="B132" s="101">
        <v>951</v>
      </c>
      <c r="C132" s="3" t="s">
        <v>48</v>
      </c>
      <c r="D132" s="3" t="s">
        <v>16</v>
      </c>
      <c r="E132" s="3" t="s">
        <v>122</v>
      </c>
      <c r="F132" s="3" t="s">
        <v>79</v>
      </c>
      <c r="G132" s="142">
        <f>-120.2+I132</f>
        <v>-16.799999999999997</v>
      </c>
      <c r="H132" s="14" t="s">
        <v>198</v>
      </c>
      <c r="I132" s="102">
        <f t="shared" si="11"/>
        <v>103.4</v>
      </c>
      <c r="J132" s="123">
        <f t="shared" si="11"/>
        <v>0</v>
      </c>
      <c r="K132" s="29"/>
      <c r="L132" s="29"/>
      <c r="M132" s="29"/>
      <c r="N132" s="29"/>
      <c r="O132" s="29"/>
      <c r="P132" s="29"/>
    </row>
    <row r="133" spans="1:16" ht="29.25" customHeight="1">
      <c r="A133" s="7" t="s">
        <v>137</v>
      </c>
      <c r="B133" s="103">
        <v>951</v>
      </c>
      <c r="C133" s="2" t="s">
        <v>48</v>
      </c>
      <c r="D133" s="2" t="s">
        <v>16</v>
      </c>
      <c r="E133" s="2" t="s">
        <v>122</v>
      </c>
      <c r="F133" s="2" t="s">
        <v>81</v>
      </c>
      <c r="G133" s="131">
        <f>-120.2+I133</f>
        <v>-16.799999999999997</v>
      </c>
      <c r="H133" s="14" t="s">
        <v>198</v>
      </c>
      <c r="I133" s="104">
        <v>103.4</v>
      </c>
      <c r="J133" s="121">
        <v>0</v>
      </c>
      <c r="K133" s="30"/>
      <c r="L133" s="30"/>
      <c r="M133" s="30"/>
      <c r="N133" s="30"/>
      <c r="O133" s="30"/>
      <c r="P133" s="30"/>
    </row>
    <row r="134" spans="1:16" s="27" customFormat="1" ht="17.25" customHeight="1">
      <c r="A134" s="10" t="s">
        <v>123</v>
      </c>
      <c r="B134" s="101">
        <v>951</v>
      </c>
      <c r="C134" s="3" t="s">
        <v>48</v>
      </c>
      <c r="D134" s="3" t="s">
        <v>16</v>
      </c>
      <c r="E134" s="3" t="s">
        <v>124</v>
      </c>
      <c r="F134" s="3"/>
      <c r="G134" s="142">
        <f>-23+I134</f>
        <v>-23</v>
      </c>
      <c r="H134" s="14" t="s">
        <v>199</v>
      </c>
      <c r="I134" s="102">
        <f>I136</f>
        <v>0</v>
      </c>
      <c r="J134" s="11">
        <f>J136</f>
        <v>13.7</v>
      </c>
      <c r="K134" s="29"/>
      <c r="L134" s="29"/>
      <c r="M134" s="29"/>
      <c r="N134" s="29"/>
      <c r="O134" s="29"/>
      <c r="P134" s="29"/>
    </row>
    <row r="135" spans="1:16" s="27" customFormat="1" ht="26.25" customHeight="1">
      <c r="A135" s="10" t="s">
        <v>136</v>
      </c>
      <c r="B135" s="101">
        <v>951</v>
      </c>
      <c r="C135" s="3" t="s">
        <v>48</v>
      </c>
      <c r="D135" s="3" t="s">
        <v>16</v>
      </c>
      <c r="E135" s="3" t="s">
        <v>124</v>
      </c>
      <c r="F135" s="3" t="s">
        <v>78</v>
      </c>
      <c r="G135" s="142">
        <f>-23+I135</f>
        <v>-23</v>
      </c>
      <c r="H135" s="14" t="s">
        <v>199</v>
      </c>
      <c r="I135" s="102">
        <f>I137</f>
        <v>0</v>
      </c>
      <c r="J135" s="11">
        <f>J137</f>
        <v>13.7</v>
      </c>
      <c r="K135" s="29"/>
      <c r="L135" s="29"/>
      <c r="M135" s="29"/>
      <c r="N135" s="29"/>
      <c r="O135" s="29"/>
      <c r="P135" s="29"/>
    </row>
    <row r="136" spans="1:16" s="27" customFormat="1" ht="31.5" customHeight="1">
      <c r="A136" s="10" t="s">
        <v>138</v>
      </c>
      <c r="B136" s="101">
        <v>951</v>
      </c>
      <c r="C136" s="3" t="s">
        <v>48</v>
      </c>
      <c r="D136" s="3" t="s">
        <v>16</v>
      </c>
      <c r="E136" s="3" t="s">
        <v>124</v>
      </c>
      <c r="F136" s="3" t="s">
        <v>79</v>
      </c>
      <c r="G136" s="142">
        <f>-23+I136</f>
        <v>-23</v>
      </c>
      <c r="H136" s="14" t="s">
        <v>199</v>
      </c>
      <c r="I136" s="102">
        <f>I137</f>
        <v>0</v>
      </c>
      <c r="J136" s="11">
        <f>J137</f>
        <v>13.7</v>
      </c>
      <c r="K136" s="29"/>
      <c r="L136" s="29"/>
      <c r="M136" s="29"/>
      <c r="N136" s="29"/>
      <c r="O136" s="29"/>
      <c r="P136" s="29"/>
    </row>
    <row r="137" spans="1:16" ht="29.25" customHeight="1">
      <c r="A137" s="7" t="s">
        <v>137</v>
      </c>
      <c r="B137" s="103">
        <v>951</v>
      </c>
      <c r="C137" s="2" t="s">
        <v>48</v>
      </c>
      <c r="D137" s="2" t="s">
        <v>16</v>
      </c>
      <c r="E137" s="2" t="s">
        <v>124</v>
      </c>
      <c r="F137" s="2" t="s">
        <v>81</v>
      </c>
      <c r="G137" s="131">
        <f>-23+I137</f>
        <v>-23</v>
      </c>
      <c r="H137" s="16" t="s">
        <v>199</v>
      </c>
      <c r="I137" s="104">
        <v>0</v>
      </c>
      <c r="J137" s="119">
        <v>13.7</v>
      </c>
      <c r="K137" s="30"/>
      <c r="L137" s="30"/>
      <c r="M137" s="30"/>
      <c r="N137" s="30"/>
      <c r="O137" s="30"/>
      <c r="P137" s="30"/>
    </row>
    <row r="138" spans="1:16" s="27" customFormat="1" ht="21" customHeight="1">
      <c r="A138" s="10" t="s">
        <v>126</v>
      </c>
      <c r="B138" s="101">
        <v>951</v>
      </c>
      <c r="C138" s="3" t="s">
        <v>48</v>
      </c>
      <c r="D138" s="3" t="s">
        <v>16</v>
      </c>
      <c r="E138" s="3" t="s">
        <v>125</v>
      </c>
      <c r="F138" s="3"/>
      <c r="G138" s="142">
        <f>-25.5+I138</f>
        <v>-25.5</v>
      </c>
      <c r="H138" s="14" t="s">
        <v>200</v>
      </c>
      <c r="I138" s="102">
        <f>I140</f>
        <v>0</v>
      </c>
      <c r="J138" s="11">
        <f>J140</f>
        <v>0</v>
      </c>
      <c r="K138" s="29"/>
      <c r="L138" s="29"/>
      <c r="M138" s="29"/>
      <c r="N138" s="29"/>
      <c r="O138" s="29"/>
      <c r="P138" s="29"/>
    </row>
    <row r="139" spans="1:16" s="27" customFormat="1" ht="26.25" customHeight="1">
      <c r="A139" s="10" t="s">
        <v>136</v>
      </c>
      <c r="B139" s="101">
        <v>951</v>
      </c>
      <c r="C139" s="3" t="s">
        <v>48</v>
      </c>
      <c r="D139" s="3" t="s">
        <v>16</v>
      </c>
      <c r="E139" s="3" t="s">
        <v>125</v>
      </c>
      <c r="F139" s="3" t="s">
        <v>78</v>
      </c>
      <c r="G139" s="142">
        <f>-25.5+I139</f>
        <v>-25.5</v>
      </c>
      <c r="H139" s="14" t="s">
        <v>200</v>
      </c>
      <c r="I139" s="102">
        <f>I141</f>
        <v>0</v>
      </c>
      <c r="J139" s="11">
        <f>J141</f>
        <v>0</v>
      </c>
      <c r="K139" s="29"/>
      <c r="L139" s="29"/>
      <c r="M139" s="29"/>
      <c r="N139" s="29"/>
      <c r="O139" s="29"/>
      <c r="P139" s="29"/>
    </row>
    <row r="140" spans="1:16" s="27" customFormat="1" ht="31.5" customHeight="1">
      <c r="A140" s="10" t="s">
        <v>138</v>
      </c>
      <c r="B140" s="101">
        <v>951</v>
      </c>
      <c r="C140" s="3" t="s">
        <v>48</v>
      </c>
      <c r="D140" s="3" t="s">
        <v>16</v>
      </c>
      <c r="E140" s="3" t="s">
        <v>125</v>
      </c>
      <c r="F140" s="3" t="s">
        <v>79</v>
      </c>
      <c r="G140" s="142">
        <f>-25.5+I140</f>
        <v>-25.5</v>
      </c>
      <c r="H140" s="14" t="s">
        <v>200</v>
      </c>
      <c r="I140" s="102">
        <f>I141</f>
        <v>0</v>
      </c>
      <c r="J140" s="11">
        <f>J141</f>
        <v>0</v>
      </c>
      <c r="K140" s="29"/>
      <c r="L140" s="29"/>
      <c r="M140" s="29"/>
      <c r="N140" s="29"/>
      <c r="O140" s="29"/>
      <c r="P140" s="29"/>
    </row>
    <row r="141" spans="1:16" ht="29.25" customHeight="1">
      <c r="A141" s="7" t="s">
        <v>137</v>
      </c>
      <c r="B141" s="103">
        <v>951</v>
      </c>
      <c r="C141" s="2" t="s">
        <v>48</v>
      </c>
      <c r="D141" s="2" t="s">
        <v>16</v>
      </c>
      <c r="E141" s="2" t="s">
        <v>125</v>
      </c>
      <c r="F141" s="2" t="s">
        <v>81</v>
      </c>
      <c r="G141" s="131">
        <f>-25.5+I141</f>
        <v>-25.5</v>
      </c>
      <c r="H141" s="16" t="s">
        <v>200</v>
      </c>
      <c r="I141" s="104">
        <v>0</v>
      </c>
      <c r="J141" s="119">
        <v>0</v>
      </c>
      <c r="K141" s="30"/>
      <c r="L141" s="30"/>
      <c r="M141" s="30"/>
      <c r="N141" s="30"/>
      <c r="O141" s="30"/>
      <c r="P141" s="30"/>
    </row>
    <row r="142" spans="1:16" ht="12.75">
      <c r="A142" s="12" t="str">
        <f>1!A150</f>
        <v>КУЛЬТУРА, КИНЕМАТОГРАФИЯ</v>
      </c>
      <c r="B142" s="101">
        <v>951</v>
      </c>
      <c r="C142" s="14" t="s">
        <v>60</v>
      </c>
      <c r="D142" s="14" t="s">
        <v>9</v>
      </c>
      <c r="E142" s="14" t="s">
        <v>9</v>
      </c>
      <c r="F142" s="14" t="s">
        <v>9</v>
      </c>
      <c r="G142" s="102">
        <f aca="true" t="shared" si="12" ref="G142:G149">-1528+I142</f>
        <v>328</v>
      </c>
      <c r="H142" s="14" t="s">
        <v>201</v>
      </c>
      <c r="I142" s="102">
        <f aca="true" t="shared" si="13" ref="I142:J144">I143</f>
        <v>1856</v>
      </c>
      <c r="J142" s="11">
        <f t="shared" si="13"/>
        <v>1900.5</v>
      </c>
      <c r="K142" s="30"/>
      <c r="L142" s="30"/>
      <c r="M142" s="30"/>
      <c r="N142" s="30"/>
      <c r="O142" s="30"/>
      <c r="P142" s="30"/>
    </row>
    <row r="143" spans="1:16" ht="12.75">
      <c r="A143" s="12" t="s">
        <v>61</v>
      </c>
      <c r="B143" s="101">
        <v>951</v>
      </c>
      <c r="C143" s="14" t="s">
        <v>60</v>
      </c>
      <c r="D143" s="14" t="s">
        <v>12</v>
      </c>
      <c r="E143" s="14" t="s">
        <v>9</v>
      </c>
      <c r="F143" s="14" t="s">
        <v>9</v>
      </c>
      <c r="G143" s="102">
        <f t="shared" si="12"/>
        <v>328</v>
      </c>
      <c r="H143" s="14" t="s">
        <v>201</v>
      </c>
      <c r="I143" s="102">
        <f t="shared" si="13"/>
        <v>1856</v>
      </c>
      <c r="J143" s="11">
        <f t="shared" si="13"/>
        <v>1900.5</v>
      </c>
      <c r="K143" s="30"/>
      <c r="L143" s="30"/>
      <c r="M143" s="30"/>
      <c r="N143" s="30"/>
      <c r="O143" s="30"/>
      <c r="P143" s="30"/>
    </row>
    <row r="144" spans="1:16" ht="16.5" customHeight="1">
      <c r="A144" s="12" t="s">
        <v>40</v>
      </c>
      <c r="B144" s="101">
        <v>951</v>
      </c>
      <c r="C144" s="14" t="s">
        <v>62</v>
      </c>
      <c r="D144" s="14" t="s">
        <v>12</v>
      </c>
      <c r="E144" s="14" t="s">
        <v>41</v>
      </c>
      <c r="F144" s="14"/>
      <c r="G144" s="102">
        <f t="shared" si="12"/>
        <v>328</v>
      </c>
      <c r="H144" s="14" t="s">
        <v>201</v>
      </c>
      <c r="I144" s="102">
        <f t="shared" si="13"/>
        <v>1856</v>
      </c>
      <c r="J144" s="11">
        <f t="shared" si="13"/>
        <v>1900.5</v>
      </c>
      <c r="K144" s="30"/>
      <c r="L144" s="30"/>
      <c r="M144" s="30"/>
      <c r="N144" s="30"/>
      <c r="O144" s="30"/>
      <c r="P144" s="30"/>
    </row>
    <row r="145" spans="1:16" s="27" customFormat="1" ht="31.5" customHeight="1">
      <c r="A145" s="10" t="s">
        <v>215</v>
      </c>
      <c r="B145" s="45">
        <v>951</v>
      </c>
      <c r="C145" s="3" t="s">
        <v>62</v>
      </c>
      <c r="D145" s="3" t="s">
        <v>12</v>
      </c>
      <c r="E145" s="3" t="s">
        <v>63</v>
      </c>
      <c r="F145" s="14"/>
      <c r="G145" s="102">
        <f t="shared" si="12"/>
        <v>328</v>
      </c>
      <c r="H145" s="14" t="s">
        <v>201</v>
      </c>
      <c r="I145" s="102">
        <f>I146</f>
        <v>1856</v>
      </c>
      <c r="J145" s="11">
        <f>J146</f>
        <v>1900.5</v>
      </c>
      <c r="K145" s="29"/>
      <c r="L145" s="29"/>
      <c r="M145" s="29"/>
      <c r="N145" s="29"/>
      <c r="O145" s="29"/>
      <c r="P145" s="29"/>
    </row>
    <row r="146" spans="1:16" s="27" customFormat="1" ht="40.5" customHeight="1">
      <c r="A146" s="10" t="s">
        <v>130</v>
      </c>
      <c r="B146" s="45">
        <v>951</v>
      </c>
      <c r="C146" s="3" t="s">
        <v>62</v>
      </c>
      <c r="D146" s="3" t="s">
        <v>12</v>
      </c>
      <c r="E146" s="3" t="s">
        <v>94</v>
      </c>
      <c r="F146" s="14"/>
      <c r="G146" s="102">
        <f t="shared" si="12"/>
        <v>328</v>
      </c>
      <c r="H146" s="14" t="s">
        <v>201</v>
      </c>
      <c r="I146" s="102">
        <f aca="true" t="shared" si="14" ref="I146:J148">I147</f>
        <v>1856</v>
      </c>
      <c r="J146" s="11">
        <f t="shared" si="14"/>
        <v>1900.5</v>
      </c>
      <c r="K146" s="29"/>
      <c r="L146" s="29"/>
      <c r="M146" s="29"/>
      <c r="N146" s="29"/>
      <c r="O146" s="29"/>
      <c r="P146" s="29"/>
    </row>
    <row r="147" spans="1:16" s="27" customFormat="1" ht="33.75" customHeight="1">
      <c r="A147" s="10" t="s">
        <v>141</v>
      </c>
      <c r="B147" s="45">
        <v>951</v>
      </c>
      <c r="C147" s="3" t="s">
        <v>62</v>
      </c>
      <c r="D147" s="3" t="s">
        <v>12</v>
      </c>
      <c r="E147" s="3" t="s">
        <v>94</v>
      </c>
      <c r="F147" s="14" t="s">
        <v>96</v>
      </c>
      <c r="G147" s="102">
        <f t="shared" si="12"/>
        <v>328</v>
      </c>
      <c r="H147" s="14" t="s">
        <v>201</v>
      </c>
      <c r="I147" s="102">
        <f t="shared" si="14"/>
        <v>1856</v>
      </c>
      <c r="J147" s="11">
        <f t="shared" si="14"/>
        <v>1900.5</v>
      </c>
      <c r="K147" s="29"/>
      <c r="L147" s="29"/>
      <c r="M147" s="29"/>
      <c r="N147" s="29"/>
      <c r="O147" s="29"/>
      <c r="P147" s="29"/>
    </row>
    <row r="148" spans="1:16" s="27" customFormat="1" ht="15.75" customHeight="1">
      <c r="A148" s="10" t="s">
        <v>100</v>
      </c>
      <c r="B148" s="45">
        <v>951</v>
      </c>
      <c r="C148" s="3" t="s">
        <v>62</v>
      </c>
      <c r="D148" s="3" t="s">
        <v>12</v>
      </c>
      <c r="E148" s="3" t="s">
        <v>94</v>
      </c>
      <c r="F148" s="14" t="s">
        <v>97</v>
      </c>
      <c r="G148" s="102">
        <f t="shared" si="12"/>
        <v>328</v>
      </c>
      <c r="H148" s="14" t="s">
        <v>201</v>
      </c>
      <c r="I148" s="102">
        <f t="shared" si="14"/>
        <v>1856</v>
      </c>
      <c r="J148" s="11">
        <f t="shared" si="14"/>
        <v>1900.5</v>
      </c>
      <c r="K148" s="29"/>
      <c r="L148" s="29"/>
      <c r="M148" s="29"/>
      <c r="N148" s="29"/>
      <c r="O148" s="29"/>
      <c r="P148" s="29"/>
    </row>
    <row r="149" spans="1:16" ht="40.5" customHeight="1">
      <c r="A149" s="7" t="s">
        <v>99</v>
      </c>
      <c r="B149" s="47">
        <v>951</v>
      </c>
      <c r="C149" s="2" t="s">
        <v>62</v>
      </c>
      <c r="D149" s="2" t="s">
        <v>12</v>
      </c>
      <c r="E149" s="2" t="s">
        <v>94</v>
      </c>
      <c r="F149" s="16" t="s">
        <v>98</v>
      </c>
      <c r="G149" s="104">
        <f t="shared" si="12"/>
        <v>328</v>
      </c>
      <c r="H149" s="16" t="s">
        <v>201</v>
      </c>
      <c r="I149" s="104">
        <v>1856</v>
      </c>
      <c r="J149" s="119">
        <v>1900.5</v>
      </c>
      <c r="K149" s="30"/>
      <c r="L149" s="30"/>
      <c r="M149" s="30"/>
      <c r="N149" s="30"/>
      <c r="O149" s="30"/>
      <c r="P149" s="30"/>
    </row>
    <row r="150" spans="1:16" ht="0.75" customHeight="1" thickBot="1">
      <c r="A150" s="88" t="s">
        <v>99</v>
      </c>
      <c r="B150" s="47">
        <v>951</v>
      </c>
      <c r="C150" s="2" t="s">
        <v>62</v>
      </c>
      <c r="D150" s="2" t="s">
        <v>12</v>
      </c>
      <c r="E150" s="2" t="s">
        <v>95</v>
      </c>
      <c r="F150" s="16" t="s">
        <v>98</v>
      </c>
      <c r="G150" s="145"/>
      <c r="H150" s="138" t="s">
        <v>158</v>
      </c>
      <c r="I150" s="104">
        <v>1856</v>
      </c>
      <c r="J150" s="11">
        <f aca="true" t="shared" si="15" ref="J150:J156">J151</f>
        <v>0</v>
      </c>
      <c r="K150" s="30"/>
      <c r="L150" s="30"/>
      <c r="M150" s="30"/>
      <c r="N150" s="30"/>
      <c r="O150" s="30"/>
      <c r="P150" s="30"/>
    </row>
    <row r="151" spans="1:16" ht="23.25" customHeight="1">
      <c r="A151" s="37" t="s">
        <v>115</v>
      </c>
      <c r="B151" s="45">
        <v>951</v>
      </c>
      <c r="C151" s="14" t="s">
        <v>116</v>
      </c>
      <c r="D151" s="14"/>
      <c r="E151" s="14"/>
      <c r="F151" s="97"/>
      <c r="G151" s="78">
        <f aca="true" t="shared" si="16" ref="G151:G157">-18.4+I151</f>
        <v>-18.4</v>
      </c>
      <c r="H151" s="14" t="s">
        <v>202</v>
      </c>
      <c r="I151" s="102">
        <f aca="true" t="shared" si="17" ref="I151:I156">I152</f>
        <v>0</v>
      </c>
      <c r="J151" s="146">
        <f t="shared" si="15"/>
        <v>0</v>
      </c>
      <c r="K151" s="30"/>
      <c r="L151" s="30"/>
      <c r="M151" s="30"/>
      <c r="N151" s="30"/>
      <c r="O151" s="30"/>
      <c r="P151" s="30"/>
    </row>
    <row r="152" spans="1:16" ht="15.75" customHeight="1">
      <c r="A152" s="12" t="s">
        <v>117</v>
      </c>
      <c r="B152" s="45">
        <v>951</v>
      </c>
      <c r="C152" s="14" t="s">
        <v>116</v>
      </c>
      <c r="D152" s="14" t="s">
        <v>10</v>
      </c>
      <c r="E152" s="14"/>
      <c r="F152" s="97"/>
      <c r="G152" s="78">
        <f t="shared" si="16"/>
        <v>-18.4</v>
      </c>
      <c r="H152" s="14" t="s">
        <v>202</v>
      </c>
      <c r="I152" s="102">
        <f t="shared" si="17"/>
        <v>0</v>
      </c>
      <c r="J152" s="146">
        <f t="shared" si="15"/>
        <v>0</v>
      </c>
      <c r="K152" s="30"/>
      <c r="L152" s="30"/>
      <c r="M152" s="30"/>
      <c r="N152" s="30"/>
      <c r="O152" s="30"/>
      <c r="P152" s="30"/>
    </row>
    <row r="153" spans="1:16" ht="17.25" customHeight="1">
      <c r="A153" s="13" t="s">
        <v>40</v>
      </c>
      <c r="B153" s="45">
        <v>951</v>
      </c>
      <c r="C153" s="14" t="s">
        <v>116</v>
      </c>
      <c r="D153" s="14" t="s">
        <v>10</v>
      </c>
      <c r="E153" s="14" t="s">
        <v>41</v>
      </c>
      <c r="F153" s="98"/>
      <c r="G153" s="79">
        <f t="shared" si="16"/>
        <v>-18.4</v>
      </c>
      <c r="H153" s="14" t="s">
        <v>202</v>
      </c>
      <c r="I153" s="102">
        <f t="shared" si="17"/>
        <v>0</v>
      </c>
      <c r="J153" s="146">
        <f t="shared" si="15"/>
        <v>0</v>
      </c>
      <c r="K153" s="30"/>
      <c r="L153" s="30"/>
      <c r="M153" s="30"/>
      <c r="N153" s="30"/>
      <c r="O153" s="30"/>
      <c r="P153" s="30"/>
    </row>
    <row r="154" spans="1:16" ht="37.5" customHeight="1">
      <c r="A154" s="12" t="s">
        <v>216</v>
      </c>
      <c r="B154" s="45">
        <v>951</v>
      </c>
      <c r="C154" s="14" t="s">
        <v>116</v>
      </c>
      <c r="D154" s="14" t="s">
        <v>10</v>
      </c>
      <c r="E154" s="14" t="s">
        <v>118</v>
      </c>
      <c r="F154" s="147"/>
      <c r="G154" s="78">
        <f t="shared" si="16"/>
        <v>-18.4</v>
      </c>
      <c r="H154" s="14" t="s">
        <v>202</v>
      </c>
      <c r="I154" s="102">
        <f t="shared" si="17"/>
        <v>0</v>
      </c>
      <c r="J154" s="146">
        <f t="shared" si="15"/>
        <v>0</v>
      </c>
      <c r="K154" s="30"/>
      <c r="L154" s="30"/>
      <c r="M154" s="30"/>
      <c r="N154" s="30"/>
      <c r="O154" s="30"/>
      <c r="P154" s="30"/>
    </row>
    <row r="155" spans="1:16" ht="28.5" customHeight="1">
      <c r="A155" s="10" t="s">
        <v>136</v>
      </c>
      <c r="B155" s="45">
        <v>951</v>
      </c>
      <c r="C155" s="14" t="s">
        <v>116</v>
      </c>
      <c r="D155" s="14" t="s">
        <v>10</v>
      </c>
      <c r="E155" s="14" t="s">
        <v>118</v>
      </c>
      <c r="F155" s="6" t="s">
        <v>78</v>
      </c>
      <c r="G155" s="142">
        <f t="shared" si="16"/>
        <v>-18.4</v>
      </c>
      <c r="H155" s="14" t="s">
        <v>202</v>
      </c>
      <c r="I155" s="102">
        <f t="shared" si="17"/>
        <v>0</v>
      </c>
      <c r="J155" s="148">
        <f t="shared" si="15"/>
        <v>0</v>
      </c>
      <c r="K155" s="30"/>
      <c r="L155" s="30"/>
      <c r="M155" s="30"/>
      <c r="N155" s="30"/>
      <c r="O155" s="30"/>
      <c r="P155" s="30"/>
    </row>
    <row r="156" spans="1:16" ht="27" customHeight="1">
      <c r="A156" s="10" t="s">
        <v>138</v>
      </c>
      <c r="B156" s="45">
        <v>951</v>
      </c>
      <c r="C156" s="14" t="s">
        <v>116</v>
      </c>
      <c r="D156" s="14" t="s">
        <v>10</v>
      </c>
      <c r="E156" s="14" t="s">
        <v>118</v>
      </c>
      <c r="F156" s="6" t="s">
        <v>79</v>
      </c>
      <c r="G156" s="142">
        <f t="shared" si="16"/>
        <v>-18.4</v>
      </c>
      <c r="H156" s="14" t="s">
        <v>202</v>
      </c>
      <c r="I156" s="102">
        <f t="shared" si="17"/>
        <v>0</v>
      </c>
      <c r="J156" s="148">
        <f t="shared" si="15"/>
        <v>0</v>
      </c>
      <c r="K156" s="30"/>
      <c r="L156" s="30"/>
      <c r="M156" s="30"/>
      <c r="N156" s="30"/>
      <c r="O156" s="30"/>
      <c r="P156" s="30"/>
    </row>
    <row r="157" spans="1:16" ht="27.75" customHeight="1">
      <c r="A157" s="7" t="s">
        <v>137</v>
      </c>
      <c r="B157" s="45">
        <v>951</v>
      </c>
      <c r="C157" s="14" t="s">
        <v>116</v>
      </c>
      <c r="D157" s="14" t="s">
        <v>10</v>
      </c>
      <c r="E157" s="14" t="s">
        <v>118</v>
      </c>
      <c r="F157" s="5" t="s">
        <v>81</v>
      </c>
      <c r="G157" s="131">
        <f t="shared" si="16"/>
        <v>-18.4</v>
      </c>
      <c r="H157" s="16" t="s">
        <v>202</v>
      </c>
      <c r="I157" s="104">
        <v>0</v>
      </c>
      <c r="J157" s="149">
        <v>0</v>
      </c>
      <c r="K157" s="30"/>
      <c r="L157" s="30"/>
      <c r="M157" s="30"/>
      <c r="N157" s="30"/>
      <c r="O157" s="30"/>
      <c r="P157" s="30"/>
    </row>
    <row r="158" spans="1:10" ht="18.75" customHeight="1" thickBot="1">
      <c r="A158" s="150" t="s">
        <v>64</v>
      </c>
      <c r="B158" s="151"/>
      <c r="C158" s="152" t="s">
        <v>9</v>
      </c>
      <c r="D158" s="152" t="s">
        <v>9</v>
      </c>
      <c r="E158" s="152" t="s">
        <v>9</v>
      </c>
      <c r="F158" s="152" t="s">
        <v>9</v>
      </c>
      <c r="G158" s="153">
        <f>G14+G71+G82+G88+G105+G142+G151</f>
        <v>-4815.4</v>
      </c>
      <c r="H158" s="138" t="s">
        <v>193</v>
      </c>
      <c r="I158" s="129">
        <f>I13</f>
        <v>6044.5</v>
      </c>
      <c r="J158" s="130">
        <f>J13</f>
        <v>6200.200000000001</v>
      </c>
    </row>
    <row r="160" spans="1:2" ht="12.75">
      <c r="A160" s="38"/>
      <c r="B160" s="38"/>
    </row>
  </sheetData>
  <sheetProtection/>
  <mergeCells count="10">
    <mergeCell ref="C10:C11"/>
    <mergeCell ref="J10:J11"/>
    <mergeCell ref="A2:J5"/>
    <mergeCell ref="D10:D11"/>
    <mergeCell ref="E10:E11"/>
    <mergeCell ref="H10:I10"/>
    <mergeCell ref="A7:I7"/>
    <mergeCell ref="F10:F11"/>
    <mergeCell ref="A10:A11"/>
    <mergeCell ref="B10:B11"/>
  </mergeCells>
  <printOptions/>
  <pageMargins left="0.31496062992125984" right="0.2362204724409449" top="0.6" bottom="0.52" header="0.31496062992125984" footer="0.31496062992125984"/>
  <pageSetup horizontalDpi="600" verticalDpi="600" orientation="portrait" paperSize="9" scale="83" r:id="rId1"/>
  <ignoredErrors>
    <ignoredError sqref="C94:E94 B81:B94 C110:E111 B158 E112:E113 C105:F109 B105:B117 B142:E144 B63:D65 C81:C83 C85:C93 B123:B128 C123:F124 B13:F20 B22:F39 F63:F65 E68:E79 D81:F93 C112:D117 F112:F116 F142:F150 F67:F79 B67:D79 B41:F50 B57:F57"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kovilkin</cp:lastModifiedBy>
  <cp:lastPrinted>2013-06-03T15:27:38Z</cp:lastPrinted>
  <dcterms:created xsi:type="dcterms:W3CDTF">2011-12-24T09:06:31Z</dcterms:created>
  <dcterms:modified xsi:type="dcterms:W3CDTF">2013-06-13T05:17:24Z</dcterms:modified>
  <cp:category/>
  <cp:version/>
  <cp:contentType/>
  <cp:contentStatus/>
</cp:coreProperties>
</file>