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Ковылки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'Ковылкин'!$A$1:$G$90</definedName>
  </definedNames>
  <calcPr fullCalcOnLoad="1"/>
</workbook>
</file>

<file path=xl/sharedStrings.xml><?xml version="1.0" encoding="utf-8"?>
<sst xmlns="http://schemas.openxmlformats.org/spreadsheetml/2006/main" count="456" uniqueCount="166">
  <si>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</si>
  <si>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</si>
  <si>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</si>
  <si>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</si>
  <si>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</si>
  <si>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</si>
  <si>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</si>
  <si>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</si>
  <si>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</si>
  <si>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</si>
  <si>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</si>
  <si>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</si>
  <si>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</si>
  <si>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</si>
  <si>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</si>
  <si>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</si>
  <si>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</si>
  <si>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</si>
  <si>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</si>
  <si>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</si>
  <si>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</si>
  <si>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</si>
  <si>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</si>
  <si>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</si>
  <si>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</si>
  <si>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</si>
  <si>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</si>
  <si>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</si>
  <si>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</si>
  <si>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</si>
  <si>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</si>
  <si>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</si>
  <si>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</si>
  <si>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</si>
  <si>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</si>
  <si>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</si>
  <si>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</si>
  <si>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</si>
  <si>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</si>
  <si>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</si>
  <si>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</si>
  <si>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</si>
  <si>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</si>
  <si>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</si>
  <si>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</si>
  <si>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</si>
  <si>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</si>
  <si>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</si>
  <si>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</si>
  <si>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</si>
  <si>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</si>
  <si>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</si>
  <si>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</si>
  <si>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</si>
  <si>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</si>
  <si>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</si>
  <si>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</si>
  <si>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</si>
  <si>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</si>
  <si>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</si>
  <si>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</si>
  <si>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</si>
  <si>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</si>
  <si>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</si>
  <si>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</si>
  <si>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</si>
  <si>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</si>
  <si>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</si>
  <si>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</si>
  <si>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</si>
  <si>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</si>
  <si>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</si>
  <si>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</si>
  <si>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</si>
  <si>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</si>
  <si>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</si>
  <si>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</si>
  <si>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</si>
  <si>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</si>
  <si>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</si>
  <si>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</si>
  <si>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</si>
  <si>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</si>
  <si>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</si>
  <si>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</si>
  <si>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</si>
  <si>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</si>
  <si>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</si>
  <si>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</si>
  <si>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</si>
  <si>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</si>
  <si>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</si>
  <si>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</si>
  <si>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</si>
  <si>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</si>
  <si>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</si>
  <si>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</si>
  <si>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</si>
  <si>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</si>
  <si>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</si>
  <si>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</si>
  <si>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</si>
  <si>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</si>
  <si>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</si>
  <si>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</si>
  <si>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</si>
  <si>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</si>
  <si>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</si>
  <si>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</si>
  <si>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</si>
  <si>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</si>
  <si>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</si>
  <si>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</si>
  <si>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</si>
  <si>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</si>
  <si>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</si>
  <si>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</si>
  <si>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</si>
  <si>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</si>
  <si>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</si>
  <si>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</si>
  <si>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</si>
  <si>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</si>
  <si>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</si>
  <si>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</si>
  <si>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</si>
  <si>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</si>
  <si>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</si>
  <si>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</si>
  <si>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</si>
  <si>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</si>
  <si>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</si>
  <si>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</si>
  <si>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</si>
  <si>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</si>
  <si>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</si>
  <si>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</si>
  <si>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</si>
  <si>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План 1 квартала  за 2009года</t>
  </si>
  <si>
    <t>% выполнения к плану 1 квартала</t>
  </si>
  <si>
    <t>Дотации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</si>
  <si>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</si>
  <si>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</si>
  <si>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</si>
  <si>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</si>
  <si>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</si>
  <si>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</si>
  <si>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Дотации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</si>
  <si>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</si>
  <si>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</si>
  <si>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</si>
  <si>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</si>
  <si>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</si>
  <si>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</si>
  <si>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</si>
  <si>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</si>
  <si>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</si>
  <si>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ФИЗИЧЕСКАЯ КУЛЬТУРА И СПОРТ</t>
  </si>
  <si>
    <t xml:space="preserve">Массовый спорт </t>
  </si>
  <si>
    <t>Дорожное хозяйство (дорожные фонды)</t>
  </si>
  <si>
    <t xml:space="preserve">утвержденный бюджет 2013 года Собранием депутатов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</si>
  <si>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</si>
  <si>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</si>
  <si>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Факт на 01.07.13г.</t>
  </si>
  <si>
    <t>Информация об исполнении бюджета Ковылкинского сельского поселения Тацинского района                              за 1 полугодие  2013 года</t>
  </si>
  <si>
    <t>Приложение к постановлению                                                                       Администрации Ковылкинского                                                                              сельского поселения                                                                              от 12.07.2013 г. № 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</si>
</sst>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&quot;р.&quot;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5" fontId="11" fillId="4" borderId="11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166" fontId="10" fillId="0" borderId="11" xfId="0" applyNumberFormat="1" applyFont="1" applyFill="1" applyBorder="1" applyAlignment="1">
      <alignment horizontal="right" wrapText="1"/>
    </xf>
    <xf numFmtId="166" fontId="11" fillId="4" borderId="11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167" fontId="10" fillId="0" borderId="11" xfId="0" applyNumberFormat="1" applyFont="1" applyFill="1" applyBorder="1" applyAlignment="1">
      <alignment horizontal="right" wrapText="1"/>
    </xf>
    <xf numFmtId="0" fontId="11" fillId="4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2" fillId="22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22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12" fillId="24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24" borderId="15" xfId="0" applyNumberFormat="1" applyFont="1" applyFill="1" applyBorder="1" applyAlignment="1">
      <alignment vertical="top" wrapText="1"/>
    </xf>
    <xf numFmtId="164" fontId="4" fillId="24" borderId="15" xfId="0" applyNumberFormat="1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1" fillId="24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10" fillId="0" borderId="11" xfId="0" applyNumberFormat="1" applyFont="1" applyFill="1" applyBorder="1" applyAlignment="1">
      <alignment horizontal="right" vertical="top" wrapText="1"/>
    </xf>
    <xf numFmtId="165" fontId="10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24" borderId="15" xfId="0" applyNumberFormat="1" applyFont="1" applyFill="1" applyBorder="1" applyAlignment="1">
      <alignment wrapText="1"/>
    </xf>
    <xf numFmtId="164" fontId="4" fillId="24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2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5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5" fillId="0" borderId="22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7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4" fillId="25" borderId="11" xfId="0" applyFont="1" applyFill="1" applyBorder="1" applyAlignment="1">
      <alignment/>
    </xf>
    <xf numFmtId="0" fontId="12" fillId="25" borderId="13" xfId="0" applyFont="1" applyFill="1" applyBorder="1" applyAlignment="1">
      <alignment vertical="top" wrapText="1"/>
    </xf>
    <xf numFmtId="0" fontId="4" fillId="25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4" fillId="24" borderId="11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15" fillId="0" borderId="11" xfId="73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165" fontId="11" fillId="25" borderId="11" xfId="0" applyNumberFormat="1" applyFont="1" applyFill="1" applyBorder="1" applyAlignment="1">
      <alignment horizontal="right" wrapText="1"/>
    </xf>
    <xf numFmtId="165" fontId="10" fillId="25" borderId="11" xfId="0" applyNumberFormat="1" applyFont="1" applyFill="1" applyBorder="1" applyAlignment="1">
      <alignment horizontal="right" wrapText="1"/>
    </xf>
    <xf numFmtId="165" fontId="10" fillId="10" borderId="11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>
      <alignment horizontal="left" vertical="top" wrapText="1"/>
    </xf>
    <xf numFmtId="165" fontId="11" fillId="24" borderId="11" xfId="0" applyNumberFormat="1" applyFont="1" applyFill="1" applyBorder="1" applyAlignment="1">
      <alignment horizontal="right" wrapText="1"/>
    </xf>
    <xf numFmtId="165" fontId="11" fillId="24" borderId="11" xfId="0" applyNumberFormat="1" applyFont="1" applyFill="1" applyBorder="1" applyAlignment="1">
      <alignment horizontal="right" wrapText="1"/>
    </xf>
    <xf numFmtId="165" fontId="10" fillId="25" borderId="11" xfId="0" applyNumberFormat="1" applyFont="1" applyFill="1" applyBorder="1" applyAlignment="1">
      <alignment horizontal="right" wrapText="1"/>
    </xf>
    <xf numFmtId="166" fontId="10" fillId="25" borderId="11" xfId="0" applyNumberFormat="1" applyFont="1" applyFill="1" applyBorder="1" applyAlignment="1">
      <alignment horizontal="right" wrapText="1"/>
    </xf>
    <xf numFmtId="0" fontId="10" fillId="25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1" fillId="24" borderId="10" xfId="0" applyFont="1" applyFill="1" applyBorder="1" applyAlignment="1">
      <alignment horizontal="left" vertical="top" wrapText="1"/>
    </xf>
    <xf numFmtId="166" fontId="11" fillId="24" borderId="11" xfId="0" applyNumberFormat="1" applyFont="1" applyFill="1" applyBorder="1" applyAlignment="1">
      <alignment horizontal="right" wrapText="1"/>
    </xf>
    <xf numFmtId="166" fontId="11" fillId="24" borderId="11" xfId="0" applyNumberFormat="1" applyFont="1" applyFill="1" applyBorder="1" applyAlignment="1">
      <alignment horizontal="right" wrapText="1"/>
    </xf>
    <xf numFmtId="0" fontId="12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left" vertical="top" wrapText="1"/>
    </xf>
    <xf numFmtId="164" fontId="4" fillId="24" borderId="11" xfId="0" applyNumberFormat="1" applyFont="1" applyFill="1" applyBorder="1" applyAlignment="1">
      <alignment wrapText="1"/>
    </xf>
    <xf numFmtId="164" fontId="4" fillId="24" borderId="18" xfId="0" applyNumberFormat="1" applyFont="1" applyFill="1" applyBorder="1" applyAlignment="1">
      <alignment wrapText="1"/>
    </xf>
    <xf numFmtId="165" fontId="11" fillId="24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2" fillId="24" borderId="12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vertical="top"/>
    </xf>
    <xf numFmtId="0" fontId="4" fillId="24" borderId="17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top" wrapText="1"/>
    </xf>
    <xf numFmtId="166" fontId="10" fillId="24" borderId="11" xfId="0" applyNumberFormat="1" applyFont="1" applyFill="1" applyBorder="1" applyAlignment="1">
      <alignment horizontal="right" wrapText="1"/>
    </xf>
    <xf numFmtId="0" fontId="0" fillId="24" borderId="19" xfId="0" applyFont="1" applyFill="1" applyBorder="1" applyAlignment="1">
      <alignment/>
    </xf>
    <xf numFmtId="164" fontId="0" fillId="25" borderId="0" xfId="0" applyNumberFormat="1" applyFont="1" applyFill="1" applyAlignment="1">
      <alignment horizontal="justify" vertical="justify" wrapText="1"/>
    </xf>
    <xf numFmtId="164" fontId="0" fillId="25" borderId="0" xfId="0" applyNumberFormat="1" applyFont="1" applyFill="1" applyAlignment="1">
      <alignment vertical="justify" wrapText="1"/>
    </xf>
    <xf numFmtId="1" fontId="0" fillId="25" borderId="0" xfId="0" applyNumberFormat="1" applyFont="1" applyFill="1" applyAlignment="1">
      <alignment vertical="justify" wrapText="1"/>
    </xf>
    <xf numFmtId="164" fontId="1" fillId="25" borderId="0" xfId="0" applyNumberFormat="1" applyFont="1" applyFill="1" applyAlignment="1">
      <alignment vertical="justify" wrapText="1"/>
    </xf>
    <xf numFmtId="164" fontId="4" fillId="25" borderId="0" xfId="0" applyNumberFormat="1" applyFont="1" applyFill="1" applyAlignment="1">
      <alignment vertical="justify" wrapText="1"/>
    </xf>
    <xf numFmtId="164" fontId="4" fillId="25" borderId="11" xfId="0" applyNumberFormat="1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164" fontId="0" fillId="25" borderId="11" xfId="0" applyNumberFormat="1" applyFont="1" applyFill="1" applyBorder="1" applyAlignment="1">
      <alignment vertical="justify" wrapText="1"/>
    </xf>
    <xf numFmtId="164" fontId="4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vertical="justify" wrapText="1"/>
    </xf>
    <xf numFmtId="164" fontId="4" fillId="25" borderId="11" xfId="0" applyNumberFormat="1" applyFont="1" applyFill="1" applyBorder="1" applyAlignment="1">
      <alignment/>
    </xf>
    <xf numFmtId="164" fontId="6" fillId="25" borderId="0" xfId="0" applyNumberFormat="1" applyFont="1" applyFill="1" applyAlignment="1">
      <alignment vertical="justify" wrapText="1"/>
    </xf>
    <xf numFmtId="164" fontId="4" fillId="25" borderId="11" xfId="0" applyNumberFormat="1" applyFont="1" applyFill="1" applyBorder="1" applyAlignment="1">
      <alignment vertical="justify" wrapText="1"/>
    </xf>
    <xf numFmtId="164" fontId="7" fillId="25" borderId="0" xfId="0" applyNumberFormat="1" applyFont="1" applyFill="1" applyAlignment="1">
      <alignment vertical="justify" wrapText="1"/>
    </xf>
    <xf numFmtId="164" fontId="3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wrapText="1"/>
    </xf>
    <xf numFmtId="164" fontId="2" fillId="25" borderId="11" xfId="0" applyNumberFormat="1" applyFont="1" applyFill="1" applyBorder="1" applyAlignment="1">
      <alignment wrapText="1"/>
    </xf>
    <xf numFmtId="0" fontId="14" fillId="25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18" fillId="25" borderId="11" xfId="0" applyFont="1" applyFill="1" applyBorder="1" applyAlignment="1">
      <alignment vertical="top" wrapText="1"/>
    </xf>
    <xf numFmtId="0" fontId="20" fillId="25" borderId="11" xfId="0" applyFont="1" applyFill="1" applyBorder="1" applyAlignment="1">
      <alignment vertical="top" wrapText="1"/>
    </xf>
    <xf numFmtId="0" fontId="18" fillId="25" borderId="11" xfId="0" applyFont="1" applyFill="1" applyBorder="1" applyAlignment="1">
      <alignment horizontal="left" vertical="top" wrapText="1"/>
    </xf>
    <xf numFmtId="0" fontId="14" fillId="25" borderId="11" xfId="0" applyFont="1" applyFill="1" applyBorder="1" applyAlignment="1">
      <alignment vertical="top" wrapText="1"/>
    </xf>
    <xf numFmtId="0" fontId="4" fillId="25" borderId="11" xfId="73" applyFont="1" applyFill="1" applyBorder="1" applyAlignment="1">
      <alignment wrapText="1"/>
      <protection/>
    </xf>
    <xf numFmtId="0" fontId="20" fillId="25" borderId="11" xfId="0" applyFont="1" applyFill="1" applyBorder="1" applyAlignment="1">
      <alignment horizontal="left" wrapText="1"/>
    </xf>
    <xf numFmtId="164" fontId="20" fillId="25" borderId="11" xfId="0" applyNumberFormat="1" applyFont="1" applyFill="1" applyBorder="1" applyAlignment="1">
      <alignment horizontal="justify" vertical="justify" wrapText="1"/>
    </xf>
    <xf numFmtId="1" fontId="0" fillId="25" borderId="11" xfId="0" applyNumberFormat="1" applyFont="1" applyFill="1" applyBorder="1" applyAlignment="1">
      <alignment vertical="justify" wrapText="1"/>
    </xf>
    <xf numFmtId="0" fontId="19" fillId="0" borderId="11" xfId="0" applyFont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20" fillId="25" borderId="11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justify" wrapText="1"/>
    </xf>
    <xf numFmtId="164" fontId="4" fillId="0" borderId="11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vertical="justify" wrapText="1"/>
    </xf>
    <xf numFmtId="164" fontId="0" fillId="0" borderId="0" xfId="0" applyNumberFormat="1" applyFont="1" applyFill="1" applyAlignment="1">
      <alignment vertical="justify" wrapText="1"/>
    </xf>
    <xf numFmtId="164" fontId="0" fillId="0" borderId="11" xfId="0" applyNumberFormat="1" applyFont="1" applyFill="1" applyBorder="1" applyAlignment="1">
      <alignment vertical="justify" wrapText="1"/>
    </xf>
    <xf numFmtId="164" fontId="3" fillId="25" borderId="11" xfId="0" applyNumberFormat="1" applyFont="1" applyFill="1" applyBorder="1" applyAlignment="1">
      <alignment horizontal="center" wrapText="1"/>
    </xf>
    <xf numFmtId="164" fontId="0" fillId="25" borderId="11" xfId="0" applyNumberFormat="1" applyFont="1" applyFill="1" applyBorder="1" applyAlignment="1">
      <alignment wrapText="1"/>
    </xf>
    <xf numFmtId="0" fontId="19" fillId="25" borderId="11" xfId="0" applyFont="1" applyFill="1" applyBorder="1" applyAlignment="1">
      <alignment horizontal="left" vertical="top" wrapText="1"/>
    </xf>
    <xf numFmtId="0" fontId="20" fillId="25" borderId="11" xfId="0" applyFont="1" applyFill="1" applyBorder="1" applyAlignment="1">
      <alignment horizontal="left" vertical="top" wrapText="1"/>
    </xf>
    <xf numFmtId="165" fontId="4" fillId="25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right" wrapText="1"/>
    </xf>
    <xf numFmtId="0" fontId="1" fillId="25" borderId="11" xfId="0" applyFont="1" applyFill="1" applyBorder="1" applyAlignment="1">
      <alignment horizontal="left" vertical="top" wrapText="1"/>
    </xf>
    <xf numFmtId="0" fontId="14" fillId="2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left" vertical="top" wrapText="1"/>
    </xf>
    <xf numFmtId="164" fontId="0" fillId="25" borderId="11" xfId="0" applyNumberFormat="1" applyFont="1" applyFill="1" applyBorder="1" applyAlignment="1">
      <alignment/>
    </xf>
    <xf numFmtId="0" fontId="15" fillId="25" borderId="11" xfId="0" applyFont="1" applyFill="1" applyBorder="1" applyAlignment="1">
      <alignment horizontal="left" vertical="top" wrapText="1"/>
    </xf>
    <xf numFmtId="0" fontId="14" fillId="25" borderId="11" xfId="54" applyFont="1" applyFill="1" applyBorder="1" applyAlignment="1">
      <alignment wrapText="1"/>
      <protection/>
    </xf>
    <xf numFmtId="0" fontId="19" fillId="25" borderId="11" xfId="54" applyFont="1" applyFill="1" applyBorder="1" applyAlignment="1">
      <alignment wrapText="1"/>
      <protection/>
    </xf>
    <xf numFmtId="0" fontId="20" fillId="0" borderId="11" xfId="56" applyFont="1" applyBorder="1" applyAlignment="1">
      <alignment wrapText="1"/>
      <protection/>
    </xf>
    <xf numFmtId="0" fontId="19" fillId="0" borderId="11" xfId="0" applyFont="1" applyFill="1" applyBorder="1" applyAlignment="1">
      <alignment vertical="top" wrapText="1"/>
    </xf>
    <xf numFmtId="164" fontId="0" fillId="25" borderId="11" xfId="0" applyNumberFormat="1" applyFont="1" applyFill="1" applyBorder="1" applyAlignment="1">
      <alignment vertical="justify" wrapText="1"/>
    </xf>
    <xf numFmtId="164" fontId="0" fillId="25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vertical="top" wrapText="1"/>
    </xf>
    <xf numFmtId="0" fontId="18" fillId="0" borderId="11" xfId="65" applyFont="1" applyBorder="1" applyAlignment="1">
      <alignment wrapText="1"/>
      <protection/>
    </xf>
    <xf numFmtId="0" fontId="14" fillId="25" borderId="11" xfId="0" applyFont="1" applyFill="1" applyBorder="1" applyAlignment="1">
      <alignment wrapText="1"/>
    </xf>
    <xf numFmtId="0" fontId="20" fillId="0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vertical="justify" wrapText="1"/>
    </xf>
    <xf numFmtId="164" fontId="2" fillId="24" borderId="11" xfId="0" applyNumberFormat="1" applyFont="1" applyFill="1" applyBorder="1" applyAlignment="1">
      <alignment vertical="justify" wrapText="1"/>
    </xf>
    <xf numFmtId="164" fontId="4" fillId="0" borderId="11" xfId="0" applyNumberFormat="1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64" fontId="4" fillId="25" borderId="11" xfId="0" applyNumberFormat="1" applyFont="1" applyFill="1" applyBorder="1" applyAlignment="1">
      <alignment/>
    </xf>
    <xf numFmtId="164" fontId="4" fillId="25" borderId="11" xfId="0" applyNumberFormat="1" applyFont="1" applyFill="1" applyBorder="1" applyAlignment="1">
      <alignment horizontal="right" wrapText="1"/>
    </xf>
    <xf numFmtId="164" fontId="0" fillId="25" borderId="11" xfId="0" applyNumberFormat="1" applyFont="1" applyFill="1" applyBorder="1" applyAlignment="1">
      <alignment horizontal="right" wrapText="1"/>
    </xf>
    <xf numFmtId="164" fontId="0" fillId="25" borderId="11" xfId="0" applyNumberFormat="1" applyFont="1" applyFill="1" applyBorder="1" applyAlignment="1">
      <alignment horizontal="right" wrapText="1"/>
    </xf>
    <xf numFmtId="164" fontId="4" fillId="25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19" fillId="25" borderId="11" xfId="0" applyFont="1" applyFill="1" applyBorder="1" applyAlignment="1">
      <alignment wrapText="1"/>
    </xf>
    <xf numFmtId="0" fontId="19" fillId="25" borderId="11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vertical="top" wrapText="1"/>
    </xf>
    <xf numFmtId="164" fontId="0" fillId="25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25" borderId="0" xfId="0" applyNumberFormat="1" applyFont="1" applyFill="1" applyBorder="1" applyAlignment="1">
      <alignment horizontal="center" vertical="justify" wrapText="1"/>
    </xf>
    <xf numFmtId="164" fontId="1" fillId="25" borderId="11" xfId="0" applyNumberFormat="1" applyFont="1" applyFill="1" applyBorder="1" applyAlignment="1">
      <alignment horizontal="center" vertical="justify" wrapText="1"/>
    </xf>
    <xf numFmtId="0" fontId="0" fillId="25" borderId="0" xfId="0" applyFont="1" applyFill="1" applyBorder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1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7"/>
      <c r="D3" s="217"/>
      <c r="E3" s="217"/>
      <c r="F3" s="217"/>
      <c r="G3" s="21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8" t="s">
        <v>133</v>
      </c>
      <c r="B5" s="218"/>
      <c r="C5" s="218"/>
      <c r="D5" s="218"/>
      <c r="E5" s="218"/>
      <c r="F5" s="218"/>
      <c r="G5" s="218"/>
    </row>
    <row r="6" spans="1:12" s="36" customFormat="1" ht="46.5" customHeight="1" thickBot="1">
      <c r="A6" s="33" t="s">
        <v>8</v>
      </c>
      <c r="B6" s="34" t="s">
        <v>103</v>
      </c>
      <c r="C6" s="123" t="s">
        <v>130</v>
      </c>
      <c r="D6" s="123" t="s">
        <v>132</v>
      </c>
      <c r="E6" s="123" t="s">
        <v>0</v>
      </c>
      <c r="F6" s="123" t="s">
        <v>131</v>
      </c>
      <c r="G6" s="124" t="s">
        <v>1</v>
      </c>
      <c r="K6" s="37"/>
      <c r="L6" s="37"/>
    </row>
    <row r="7" spans="1:7" s="39" customFormat="1" ht="12.75">
      <c r="A7" s="125" t="s">
        <v>129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49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50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112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93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104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105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94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52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113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114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115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62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77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106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78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101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66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95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108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134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80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72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73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74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100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97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110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124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116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117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118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96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111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119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76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218" t="s">
        <v>87</v>
      </c>
      <c r="B88" s="218"/>
      <c r="C88" s="218"/>
      <c r="D88" s="218"/>
      <c r="E88" s="218"/>
      <c r="F88" s="218"/>
      <c r="G88" s="218"/>
    </row>
    <row r="89" spans="1:7" ht="49.5" customHeight="1" hidden="1" thickBot="1">
      <c r="A89" s="33" t="s">
        <v>8</v>
      </c>
      <c r="B89" s="34" t="s">
        <v>47</v>
      </c>
      <c r="C89" s="34" t="s">
        <v>84</v>
      </c>
      <c r="D89" s="34" t="s">
        <v>82</v>
      </c>
      <c r="E89" s="34" t="s">
        <v>0</v>
      </c>
      <c r="F89" s="34" t="s">
        <v>91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81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90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89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102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120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121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122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123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46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127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111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99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1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7"/>
      <c r="D3" s="217"/>
      <c r="E3" s="217"/>
      <c r="F3" s="217"/>
      <c r="G3" s="21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8" t="s">
        <v>135</v>
      </c>
      <c r="B5" s="218"/>
      <c r="C5" s="218"/>
      <c r="D5" s="218"/>
      <c r="E5" s="218"/>
      <c r="F5" s="218"/>
      <c r="G5" s="218"/>
    </row>
    <row r="6" spans="1:12" s="36" customFormat="1" ht="46.5" customHeight="1" thickBot="1">
      <c r="A6" s="33" t="s">
        <v>8</v>
      </c>
      <c r="B6" s="34" t="s">
        <v>103</v>
      </c>
      <c r="C6" s="123" t="s">
        <v>130</v>
      </c>
      <c r="D6" s="123" t="s">
        <v>132</v>
      </c>
      <c r="E6" s="123" t="s">
        <v>0</v>
      </c>
      <c r="F6" s="123" t="s">
        <v>131</v>
      </c>
      <c r="G6" s="124" t="s">
        <v>1</v>
      </c>
      <c r="K6" s="37"/>
      <c r="L6" s="37"/>
    </row>
    <row r="7" spans="1:7" s="39" customFormat="1" ht="12.75">
      <c r="A7" s="125" t="s">
        <v>129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49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50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112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93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104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105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94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52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113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114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115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62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106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78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83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66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95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69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70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71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108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79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80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72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73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74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75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100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97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98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110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124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116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117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118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96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111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119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76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218" t="s">
        <v>88</v>
      </c>
      <c r="B87" s="218"/>
      <c r="C87" s="218"/>
      <c r="D87" s="218"/>
      <c r="E87" s="218"/>
      <c r="F87" s="218"/>
      <c r="G87" s="218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81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90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89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120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125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122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123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46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127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111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99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1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217"/>
      <c r="D3" s="217"/>
      <c r="E3" s="217"/>
      <c r="F3" s="217"/>
      <c r="G3" s="21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218" t="s">
        <v>136</v>
      </c>
      <c r="B5" s="218"/>
      <c r="C5" s="218"/>
      <c r="D5" s="218"/>
      <c r="E5" s="218"/>
      <c r="F5" s="218"/>
      <c r="G5" s="218"/>
    </row>
    <row r="6" spans="1:12" s="36" customFormat="1" ht="46.5" customHeight="1" thickBot="1">
      <c r="A6" s="33" t="s">
        <v>8</v>
      </c>
      <c r="B6" s="34" t="s">
        <v>103</v>
      </c>
      <c r="C6" s="123" t="s">
        <v>130</v>
      </c>
      <c r="D6" s="123" t="s">
        <v>132</v>
      </c>
      <c r="E6" s="123" t="s">
        <v>0</v>
      </c>
      <c r="F6" s="123" t="s">
        <v>131</v>
      </c>
      <c r="G6" s="124" t="s">
        <v>1</v>
      </c>
      <c r="K6" s="37"/>
      <c r="L6" s="37"/>
    </row>
    <row r="7" spans="1:7" s="39" customFormat="1" ht="12.75">
      <c r="A7" s="125" t="s">
        <v>129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49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50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112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92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93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104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105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94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52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113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114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115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62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106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137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78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83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65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66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67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68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95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107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108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69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70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71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80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72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73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74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100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97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110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124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116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117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117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118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118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96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111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119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76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218" t="s">
        <v>86</v>
      </c>
      <c r="B87" s="218"/>
      <c r="C87" s="218"/>
      <c r="D87" s="218"/>
      <c r="E87" s="218"/>
      <c r="F87" s="218"/>
      <c r="G87" s="218"/>
    </row>
    <row r="88" spans="1:7" ht="49.5" customHeight="1" hidden="1" thickBot="1">
      <c r="A88" s="33" t="s">
        <v>8</v>
      </c>
      <c r="B88" s="34" t="s">
        <v>47</v>
      </c>
      <c r="C88" s="34" t="s">
        <v>84</v>
      </c>
      <c r="D88" s="34" t="s">
        <v>82</v>
      </c>
      <c r="E88" s="34" t="s">
        <v>0</v>
      </c>
      <c r="F88" s="34" t="s">
        <v>91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81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81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90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89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126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89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120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125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122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123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46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127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111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99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61.875" style="131" customWidth="1"/>
    <col min="2" max="2" width="17.75390625" style="133" customWidth="1"/>
    <col min="3" max="3" width="0.12890625" style="133" hidden="1" customWidth="1"/>
    <col min="4" max="4" width="16.375" style="133" customWidth="1"/>
    <col min="5" max="5" width="0.875" style="132" hidden="1" customWidth="1"/>
    <col min="6" max="6" width="11.875" style="132" hidden="1" customWidth="1"/>
    <col min="7" max="7" width="16.125" style="132" customWidth="1"/>
    <col min="8" max="16384" width="9.00390625" style="132" customWidth="1"/>
  </cols>
  <sheetData>
    <row r="1" spans="2:7" ht="12" customHeight="1">
      <c r="B1" s="221" t="s">
        <v>165</v>
      </c>
      <c r="C1" s="221"/>
      <c r="D1" s="221"/>
      <c r="E1" s="221"/>
      <c r="F1" s="221"/>
      <c r="G1" s="221"/>
    </row>
    <row r="2" spans="2:7" ht="30" customHeight="1">
      <c r="B2" s="221"/>
      <c r="C2" s="221"/>
      <c r="D2" s="221"/>
      <c r="E2" s="221"/>
      <c r="F2" s="221"/>
      <c r="G2" s="221"/>
    </row>
    <row r="3" spans="2:7" ht="28.5" customHeight="1">
      <c r="B3" s="221"/>
      <c r="C3" s="221"/>
      <c r="D3" s="221"/>
      <c r="E3" s="221"/>
      <c r="F3" s="221"/>
      <c r="G3" s="221"/>
    </row>
    <row r="4" spans="3:7" ht="12" customHeight="1">
      <c r="C4" s="174"/>
      <c r="D4" s="174"/>
      <c r="E4" s="174"/>
      <c r="F4" s="174"/>
      <c r="G4" s="174"/>
    </row>
    <row r="5" spans="1:7" s="134" customFormat="1" ht="42" customHeight="1">
      <c r="A5" s="219" t="s">
        <v>164</v>
      </c>
      <c r="B5" s="219"/>
      <c r="C5" s="219"/>
      <c r="D5" s="219"/>
      <c r="E5" s="219"/>
      <c r="F5" s="219"/>
      <c r="G5" s="219"/>
    </row>
    <row r="6" spans="1:7" s="135" customFormat="1" ht="46.5" customHeight="1">
      <c r="A6" s="147" t="s">
        <v>8</v>
      </c>
      <c r="B6" s="167" t="s">
        <v>160</v>
      </c>
      <c r="C6" s="145" t="s">
        <v>138</v>
      </c>
      <c r="D6" s="145" t="s">
        <v>163</v>
      </c>
      <c r="E6" s="145" t="s">
        <v>0</v>
      </c>
      <c r="F6" s="145" t="s">
        <v>139</v>
      </c>
      <c r="G6" s="145" t="s">
        <v>1</v>
      </c>
    </row>
    <row r="7" spans="1:7" s="135" customFormat="1" ht="18" customHeight="1">
      <c r="A7" s="175" t="s">
        <v>150</v>
      </c>
      <c r="B7" s="145"/>
      <c r="C7" s="145"/>
      <c r="D7" s="145"/>
      <c r="E7" s="145"/>
      <c r="F7" s="145"/>
      <c r="G7" s="145"/>
    </row>
    <row r="8" spans="1:7" s="135" customFormat="1" ht="12.75">
      <c r="A8" s="176" t="s">
        <v>129</v>
      </c>
      <c r="B8" s="136">
        <f>B9+B12+B16+B19+B24+B32+B34+B39+B42+B45</f>
        <v>2979.7999999999997</v>
      </c>
      <c r="C8" s="136" t="e">
        <f>C9+C12+C16+C19++#REF!+C24+C32+C34+C39+C42+C45+C46+C47</f>
        <v>#REF!</v>
      </c>
      <c r="D8" s="136">
        <f>D9+D12+D16+D19+D24+D32+D34+D39+D42+D45+D47</f>
        <v>728.7</v>
      </c>
      <c r="E8" s="138"/>
      <c r="F8" s="139" t="e">
        <f aca="true" t="shared" si="0" ref="F8:F15">D8/C8%</f>
        <v>#REF!</v>
      </c>
      <c r="G8" s="139">
        <f aca="true" t="shared" si="1" ref="G8:G15">D8/B8%</f>
        <v>24.45466138667025</v>
      </c>
    </row>
    <row r="9" spans="1:7" s="164" customFormat="1" ht="12.75">
      <c r="A9" s="177" t="s">
        <v>49</v>
      </c>
      <c r="B9" s="197">
        <f>B10+B11</f>
        <v>286.9</v>
      </c>
      <c r="C9" s="197">
        <f>C10+C11</f>
        <v>80623.8</v>
      </c>
      <c r="D9" s="197">
        <f>D10+D11</f>
        <v>126.1</v>
      </c>
      <c r="E9" s="162" t="e">
        <f>D9/#REF!%</f>
        <v>#REF!</v>
      </c>
      <c r="F9" s="163">
        <f t="shared" si="0"/>
        <v>0.15640542866994608</v>
      </c>
      <c r="G9" s="163">
        <f t="shared" si="1"/>
        <v>43.952596723597075</v>
      </c>
    </row>
    <row r="10" spans="1:7" s="164" customFormat="1" ht="12.75" hidden="1">
      <c r="A10" s="178"/>
      <c r="B10" s="198"/>
      <c r="C10" s="198"/>
      <c r="D10" s="198"/>
      <c r="E10" s="162"/>
      <c r="F10" s="163"/>
      <c r="G10" s="163"/>
    </row>
    <row r="11" spans="1:7" s="165" customFormat="1" ht="12.75">
      <c r="A11" s="179" t="s">
        <v>2</v>
      </c>
      <c r="B11" s="199">
        <v>286.9</v>
      </c>
      <c r="C11" s="199">
        <v>80623.8</v>
      </c>
      <c r="D11" s="199">
        <v>126.1</v>
      </c>
      <c r="E11" s="162" t="e">
        <f>D11/#REF!%</f>
        <v>#REF!</v>
      </c>
      <c r="F11" s="163">
        <f t="shared" si="0"/>
        <v>0.15640542866994608</v>
      </c>
      <c r="G11" s="180">
        <f t="shared" si="1"/>
        <v>43.952596723597075</v>
      </c>
    </row>
    <row r="12" spans="1:7" s="164" customFormat="1" ht="12.75">
      <c r="A12" s="177" t="s">
        <v>50</v>
      </c>
      <c r="B12" s="200">
        <f>B14+B15+B13</f>
        <v>225.8</v>
      </c>
      <c r="C12" s="200">
        <f>C14+C15+C13</f>
        <v>2309.4</v>
      </c>
      <c r="D12" s="200">
        <f>D14+D15+D13</f>
        <v>126.7</v>
      </c>
      <c r="E12" s="162" t="e">
        <f>D12/#REF!%</f>
        <v>#REF!</v>
      </c>
      <c r="F12" s="163">
        <f t="shared" si="0"/>
        <v>5.486273490950031</v>
      </c>
      <c r="G12" s="163">
        <f t="shared" si="1"/>
        <v>56.111603188662535</v>
      </c>
    </row>
    <row r="13" spans="1:7" s="164" customFormat="1" ht="30">
      <c r="A13" s="172" t="s">
        <v>109</v>
      </c>
      <c r="B13" s="201">
        <v>9.4</v>
      </c>
      <c r="C13" s="201">
        <v>1576.4</v>
      </c>
      <c r="D13" s="201">
        <v>14.5</v>
      </c>
      <c r="E13" s="162"/>
      <c r="F13" s="163">
        <f t="shared" si="0"/>
        <v>0.919817305252474</v>
      </c>
      <c r="G13" s="180">
        <f t="shared" si="1"/>
        <v>154.25531914893617</v>
      </c>
    </row>
    <row r="14" spans="1:7" s="165" customFormat="1" ht="25.5" customHeight="1" hidden="1">
      <c r="A14" s="179"/>
      <c r="B14" s="199"/>
      <c r="C14" s="199"/>
      <c r="D14" s="199"/>
      <c r="E14" s="162"/>
      <c r="F14" s="163"/>
      <c r="G14" s="163"/>
    </row>
    <row r="15" spans="1:7" s="165" customFormat="1" ht="15" customHeight="1">
      <c r="A15" s="179" t="s">
        <v>3</v>
      </c>
      <c r="B15" s="199">
        <v>216.4</v>
      </c>
      <c r="C15" s="199">
        <v>733</v>
      </c>
      <c r="D15" s="199">
        <v>112.2</v>
      </c>
      <c r="E15" s="162" t="e">
        <f>D15/#REF!%</f>
        <v>#REF!</v>
      </c>
      <c r="F15" s="163">
        <f t="shared" si="0"/>
        <v>15.306957708049113</v>
      </c>
      <c r="G15" s="180">
        <f t="shared" si="1"/>
        <v>51.848428835489834</v>
      </c>
    </row>
    <row r="16" spans="1:7" s="165" customFormat="1" ht="15" customHeight="1">
      <c r="A16" s="177" t="s">
        <v>92</v>
      </c>
      <c r="B16" s="202">
        <f>B17+B18</f>
        <v>1972.3</v>
      </c>
      <c r="C16" s="202" t="e">
        <f>C17+#REF!+#REF!+C18</f>
        <v>#REF!</v>
      </c>
      <c r="D16" s="202">
        <f>D17+D18</f>
        <v>170.5</v>
      </c>
      <c r="E16" s="162"/>
      <c r="F16" s="163" t="e">
        <f>D16/C16%</f>
        <v>#REF!</v>
      </c>
      <c r="G16" s="163">
        <f>D16/B16%</f>
        <v>8.644729503625209</v>
      </c>
    </row>
    <row r="17" spans="1:7" s="165" customFormat="1" ht="15" customHeight="1">
      <c r="A17" s="179" t="s">
        <v>93</v>
      </c>
      <c r="B17" s="199">
        <v>32</v>
      </c>
      <c r="C17" s="199">
        <v>2731.8</v>
      </c>
      <c r="D17" s="199">
        <v>3.8</v>
      </c>
      <c r="E17" s="162"/>
      <c r="F17" s="163">
        <f>D17/C17%</f>
        <v>0.13910242331063766</v>
      </c>
      <c r="G17" s="180">
        <f>D17/B17%</f>
        <v>11.875</v>
      </c>
    </row>
    <row r="18" spans="1:7" s="165" customFormat="1" ht="15" customHeight="1">
      <c r="A18" s="179" t="s">
        <v>94</v>
      </c>
      <c r="B18" s="199">
        <v>1940.3</v>
      </c>
      <c r="C18" s="199">
        <v>0</v>
      </c>
      <c r="D18" s="199">
        <v>166.7</v>
      </c>
      <c r="E18" s="162"/>
      <c r="F18" s="163"/>
      <c r="G18" s="180">
        <f>D18/B18%</f>
        <v>8.591454929650054</v>
      </c>
    </row>
    <row r="19" spans="1:7" s="135" customFormat="1" ht="12.75">
      <c r="A19" s="148" t="s">
        <v>145</v>
      </c>
      <c r="B19" s="141">
        <f>B20</f>
        <v>4</v>
      </c>
      <c r="C19" s="141" t="e">
        <f>C20+#REF!+#REF!+#REF!+#REF!</f>
        <v>#REF!</v>
      </c>
      <c r="D19" s="141">
        <f>D20</f>
        <v>1</v>
      </c>
      <c r="E19" s="140" t="e">
        <f>D19/#REF!%</f>
        <v>#REF!</v>
      </c>
      <c r="F19" s="139" t="e">
        <f>D19/C19%</f>
        <v>#REF!</v>
      </c>
      <c r="G19" s="163">
        <f>D19/B19%</f>
        <v>25</v>
      </c>
    </row>
    <row r="20" spans="1:7" ht="51">
      <c r="A20" s="87" t="s">
        <v>146</v>
      </c>
      <c r="B20" s="203">
        <v>4</v>
      </c>
      <c r="C20" s="203" t="e">
        <f>#REF!</f>
        <v>#REF!</v>
      </c>
      <c r="D20" s="203">
        <v>1</v>
      </c>
      <c r="E20" s="140" t="e">
        <f>D20/#REF!%</f>
        <v>#REF!</v>
      </c>
      <c r="F20" s="139" t="e">
        <f>D20/C20%</f>
        <v>#REF!</v>
      </c>
      <c r="G20" s="180">
        <f>D20/B20%</f>
        <v>25</v>
      </c>
    </row>
    <row r="21" spans="1:7" ht="12.75" hidden="1">
      <c r="A21" s="148"/>
      <c r="B21" s="141"/>
      <c r="C21" s="141"/>
      <c r="D21" s="141"/>
      <c r="E21" s="137"/>
      <c r="F21" s="139"/>
      <c r="G21" s="139"/>
    </row>
    <row r="22" spans="1:7" ht="60" customHeight="1" hidden="1">
      <c r="A22" s="149"/>
      <c r="B22" s="203"/>
      <c r="C22" s="203"/>
      <c r="D22" s="203"/>
      <c r="E22" s="140"/>
      <c r="F22" s="139"/>
      <c r="G22" s="139"/>
    </row>
    <row r="23" spans="1:7" ht="33.75" customHeight="1" hidden="1">
      <c r="A23" s="149"/>
      <c r="B23" s="203"/>
      <c r="C23" s="203"/>
      <c r="D23" s="203"/>
      <c r="E23" s="140"/>
      <c r="F23" s="139"/>
      <c r="G23" s="139"/>
    </row>
    <row r="24" spans="1:7" ht="25.5">
      <c r="A24" s="148" t="s">
        <v>62</v>
      </c>
      <c r="B24" s="141">
        <f>B26+B27+B30+B31</f>
        <v>455.20000000000005</v>
      </c>
      <c r="C24" s="141" t="e">
        <f>C26+C27+C30+C31</f>
        <v>#REF!</v>
      </c>
      <c r="D24" s="141">
        <f>D26+D27+D30+D31</f>
        <v>268.8</v>
      </c>
      <c r="E24" s="140"/>
      <c r="F24" s="139" t="e">
        <f>D24/C24%</f>
        <v>#REF!</v>
      </c>
      <c r="G24" s="139">
        <f>D24/B24%</f>
        <v>59.05096660808435</v>
      </c>
    </row>
    <row r="25" spans="1:7" ht="31.5" customHeight="1" hidden="1">
      <c r="A25" s="148"/>
      <c r="B25" s="141"/>
      <c r="C25" s="141"/>
      <c r="D25" s="141"/>
      <c r="E25" s="140"/>
      <c r="F25" s="139"/>
      <c r="G25" s="139"/>
    </row>
    <row r="26" spans="1:7" ht="12.75" hidden="1">
      <c r="A26" s="149"/>
      <c r="B26" s="204"/>
      <c r="C26" s="204"/>
      <c r="D26" s="204"/>
      <c r="E26" s="140"/>
      <c r="F26" s="139"/>
      <c r="G26" s="139"/>
    </row>
    <row r="27" spans="1:7" ht="96" customHeight="1">
      <c r="A27" s="152" t="s">
        <v>151</v>
      </c>
      <c r="B27" s="141">
        <f>B28+B29</f>
        <v>455.20000000000005</v>
      </c>
      <c r="C27" s="141" t="e">
        <f>C28+#REF!+C29</f>
        <v>#REF!</v>
      </c>
      <c r="D27" s="141">
        <f>D28+D29</f>
        <v>268.8</v>
      </c>
      <c r="E27" s="140"/>
      <c r="F27" s="139" t="e">
        <f>D27/C27%</f>
        <v>#REF!</v>
      </c>
      <c r="G27" s="139">
        <f>D27/B27%</f>
        <v>59.05096660808435</v>
      </c>
    </row>
    <row r="28" spans="1:7" ht="76.5" customHeight="1">
      <c r="A28" s="150" t="s">
        <v>161</v>
      </c>
      <c r="B28" s="205">
        <v>449.1</v>
      </c>
      <c r="C28" s="205">
        <v>2870</v>
      </c>
      <c r="D28" s="205">
        <v>265.1</v>
      </c>
      <c r="E28" s="140"/>
      <c r="F28" s="139">
        <f>D28/C28%</f>
        <v>9.236933797909408</v>
      </c>
      <c r="G28" s="168">
        <f>D28/B28%</f>
        <v>59.02916945001113</v>
      </c>
    </row>
    <row r="29" spans="1:7" ht="61.5" customHeight="1">
      <c r="A29" s="181" t="s">
        <v>152</v>
      </c>
      <c r="B29" s="182">
        <v>6.1</v>
      </c>
      <c r="C29" s="182">
        <v>84.6</v>
      </c>
      <c r="D29" s="182">
        <v>3.7</v>
      </c>
      <c r="E29" s="140"/>
      <c r="F29" s="139">
        <f>D29/C29%</f>
        <v>4.373522458628842</v>
      </c>
      <c r="G29" s="168">
        <f>D29/B29%</f>
        <v>60.65573770491804</v>
      </c>
    </row>
    <row r="30" spans="1:7" ht="48" customHeight="1" hidden="1">
      <c r="A30" s="159"/>
      <c r="B30" s="205"/>
      <c r="C30" s="205"/>
      <c r="D30" s="205"/>
      <c r="E30" s="140"/>
      <c r="F30" s="139"/>
      <c r="G30" s="139"/>
    </row>
    <row r="31" spans="1:7" ht="66" customHeight="1" hidden="1">
      <c r="A31" s="159"/>
      <c r="B31" s="205"/>
      <c r="C31" s="205"/>
      <c r="D31" s="205"/>
      <c r="E31" s="140"/>
      <c r="F31" s="139"/>
      <c r="G31" s="139"/>
    </row>
    <row r="32" spans="1:7" s="135" customFormat="1" ht="12.75" hidden="1">
      <c r="A32" s="176"/>
      <c r="B32" s="141"/>
      <c r="C32" s="141"/>
      <c r="D32" s="141"/>
      <c r="E32" s="140"/>
      <c r="F32" s="139"/>
      <c r="G32" s="139"/>
    </row>
    <row r="33" spans="1:7" s="135" customFormat="1" ht="12.75" hidden="1">
      <c r="A33" s="183"/>
      <c r="B33" s="204"/>
      <c r="C33" s="204"/>
      <c r="D33" s="204"/>
      <c r="E33" s="138"/>
      <c r="F33" s="139"/>
      <c r="G33" s="139"/>
    </row>
    <row r="34" spans="1:7" s="142" customFormat="1" ht="25.5" customHeight="1" hidden="1">
      <c r="A34" s="176"/>
      <c r="B34" s="141"/>
      <c r="C34" s="141"/>
      <c r="D34" s="141"/>
      <c r="E34" s="140"/>
      <c r="F34" s="139"/>
      <c r="G34" s="139"/>
    </row>
    <row r="35" spans="1:7" ht="12.75" hidden="1">
      <c r="A35" s="176"/>
      <c r="B35" s="141"/>
      <c r="C35" s="141"/>
      <c r="D35" s="141"/>
      <c r="E35" s="90"/>
      <c r="F35" s="139"/>
      <c r="G35" s="139"/>
    </row>
    <row r="36" spans="1:7" ht="12.75" hidden="1">
      <c r="A36" s="183"/>
      <c r="B36" s="204"/>
      <c r="C36" s="204"/>
      <c r="D36" s="204"/>
      <c r="E36" s="140"/>
      <c r="F36" s="139"/>
      <c r="G36" s="139"/>
    </row>
    <row r="37" spans="1:7" ht="15.75" hidden="1">
      <c r="A37" s="153"/>
      <c r="B37" s="204"/>
      <c r="C37" s="204"/>
      <c r="D37" s="204"/>
      <c r="E37" s="140"/>
      <c r="F37" s="139"/>
      <c r="G37" s="139"/>
    </row>
    <row r="38" spans="1:7" ht="15.75" hidden="1">
      <c r="A38" s="153"/>
      <c r="B38" s="204"/>
      <c r="C38" s="204"/>
      <c r="D38" s="204"/>
      <c r="E38" s="140"/>
      <c r="F38" s="139"/>
      <c r="G38" s="139"/>
    </row>
    <row r="39" spans="1:7" ht="25.5">
      <c r="A39" s="176" t="s">
        <v>95</v>
      </c>
      <c r="B39" s="141">
        <f>B41+B40</f>
        <v>10.6</v>
      </c>
      <c r="C39" s="141">
        <f>C41+C40</f>
        <v>57.5</v>
      </c>
      <c r="D39" s="141">
        <f>D41+D40</f>
        <v>10.6</v>
      </c>
      <c r="E39" s="140"/>
      <c r="F39" s="139">
        <f>D39/C39%</f>
        <v>18.434782608695652</v>
      </c>
      <c r="G39" s="139">
        <f>D39/B39%</f>
        <v>100</v>
      </c>
    </row>
    <row r="40" spans="1:7" ht="78.75" customHeight="1" hidden="1">
      <c r="A40" s="172"/>
      <c r="B40" s="205"/>
      <c r="C40" s="205"/>
      <c r="D40" s="205"/>
      <c r="E40" s="140"/>
      <c r="F40" s="139"/>
      <c r="G40" s="139"/>
    </row>
    <row r="41" spans="1:7" ht="45">
      <c r="A41" s="169" t="s">
        <v>108</v>
      </c>
      <c r="B41" s="204">
        <v>10.6</v>
      </c>
      <c r="C41" s="204">
        <v>57.5</v>
      </c>
      <c r="D41" s="204">
        <v>10.6</v>
      </c>
      <c r="E41" s="140"/>
      <c r="F41" s="139">
        <f>D41/C41%</f>
        <v>18.434782608695652</v>
      </c>
      <c r="G41" s="168">
        <f>D41/B41%</f>
        <v>100</v>
      </c>
    </row>
    <row r="42" spans="1:7" ht="15.75" customHeight="1" hidden="1">
      <c r="A42" s="176" t="s">
        <v>69</v>
      </c>
      <c r="B42" s="141">
        <f aca="true" t="shared" si="2" ref="B42:D43">B43</f>
        <v>0</v>
      </c>
      <c r="C42" s="141">
        <f t="shared" si="2"/>
        <v>1636.1</v>
      </c>
      <c r="D42" s="141">
        <f t="shared" si="2"/>
        <v>0</v>
      </c>
      <c r="E42" s="140" t="e">
        <f>D42/#REF!%</f>
        <v>#REF!</v>
      </c>
      <c r="F42" s="139">
        <f>D42/C42%</f>
        <v>0</v>
      </c>
      <c r="G42" s="139" t="e">
        <f>D42/B42%</f>
        <v>#DIV/0!</v>
      </c>
    </row>
    <row r="43" spans="1:7" ht="31.5" customHeight="1" hidden="1">
      <c r="A43" s="176" t="s">
        <v>70</v>
      </c>
      <c r="B43" s="141">
        <f t="shared" si="2"/>
        <v>0</v>
      </c>
      <c r="C43" s="141">
        <f t="shared" si="2"/>
        <v>1636.1</v>
      </c>
      <c r="D43" s="141">
        <f t="shared" si="2"/>
        <v>0</v>
      </c>
      <c r="E43" s="140" t="e">
        <f>D43/#REF!%</f>
        <v>#REF!</v>
      </c>
      <c r="F43" s="139">
        <f>D43/C43%</f>
        <v>0</v>
      </c>
      <c r="G43" s="139" t="e">
        <f>D43/B43%</f>
        <v>#DIV/0!</v>
      </c>
    </row>
    <row r="44" spans="1:7" ht="45" hidden="1">
      <c r="A44" s="160" t="s">
        <v>71</v>
      </c>
      <c r="B44" s="182">
        <v>0</v>
      </c>
      <c r="C44" s="182">
        <v>1636.1</v>
      </c>
      <c r="D44" s="182">
        <v>0</v>
      </c>
      <c r="E44" s="140">
        <v>0</v>
      </c>
      <c r="F44" s="139">
        <f>D44/C44%</f>
        <v>0</v>
      </c>
      <c r="G44" s="139" t="e">
        <f>D44/B44%</f>
        <v>#DIV/0!</v>
      </c>
    </row>
    <row r="45" spans="1:7" ht="12.75">
      <c r="A45" s="154" t="s">
        <v>69</v>
      </c>
      <c r="B45" s="206">
        <f>B46</f>
        <v>25</v>
      </c>
      <c r="C45" s="206">
        <v>0</v>
      </c>
      <c r="D45" s="206">
        <f>D46</f>
        <v>25</v>
      </c>
      <c r="E45" s="143"/>
      <c r="F45" s="139"/>
      <c r="G45" s="139"/>
    </row>
    <row r="46" spans="1:7" ht="65.25" customHeight="1">
      <c r="A46" s="151" t="s">
        <v>162</v>
      </c>
      <c r="B46" s="205">
        <v>25</v>
      </c>
      <c r="C46" s="205"/>
      <c r="D46" s="205">
        <v>25</v>
      </c>
      <c r="E46" s="143"/>
      <c r="F46" s="139" t="e">
        <f>D46/C46%</f>
        <v>#DIV/0!</v>
      </c>
      <c r="G46" s="139"/>
    </row>
    <row r="47" spans="1:7" s="135" customFormat="1" ht="40.5" customHeight="1" hidden="1">
      <c r="A47" s="184" t="s">
        <v>143</v>
      </c>
      <c r="B47" s="206">
        <f>B48</f>
        <v>0</v>
      </c>
      <c r="C47" s="206">
        <f>C48</f>
        <v>0</v>
      </c>
      <c r="D47" s="206">
        <f>D48</f>
        <v>0</v>
      </c>
      <c r="E47" s="140"/>
      <c r="F47" s="139" t="e">
        <f>D47/C47%</f>
        <v>#DIV/0!</v>
      </c>
      <c r="G47" s="139" t="e">
        <f aca="true" t="shared" si="3" ref="G47:G54">D47/B47%</f>
        <v>#DIV/0!</v>
      </c>
    </row>
    <row r="48" spans="1:7" s="135" customFormat="1" ht="48.75" customHeight="1" hidden="1">
      <c r="A48" s="185" t="s">
        <v>144</v>
      </c>
      <c r="B48" s="205">
        <v>0</v>
      </c>
      <c r="C48" s="205"/>
      <c r="D48" s="205">
        <v>0</v>
      </c>
      <c r="E48" s="140"/>
      <c r="F48" s="139"/>
      <c r="G48" s="139" t="e">
        <f t="shared" si="3"/>
        <v>#DIV/0!</v>
      </c>
    </row>
    <row r="49" spans="1:7" ht="12.75">
      <c r="A49" s="148" t="s">
        <v>72</v>
      </c>
      <c r="B49" s="206">
        <f>B50</f>
        <v>3554.5</v>
      </c>
      <c r="C49" s="206" t="e">
        <f>C50</f>
        <v>#REF!</v>
      </c>
      <c r="D49" s="206">
        <f>D50</f>
        <v>1797.3</v>
      </c>
      <c r="E49" s="140"/>
      <c r="F49" s="139" t="e">
        <f>D49/C49%</f>
        <v>#REF!</v>
      </c>
      <c r="G49" s="139">
        <f t="shared" si="3"/>
        <v>50.56407370938247</v>
      </c>
    </row>
    <row r="50" spans="1:7" ht="33" customHeight="1">
      <c r="A50" s="148" t="s">
        <v>73</v>
      </c>
      <c r="B50" s="141">
        <f>B51+B53+B56</f>
        <v>3554.5</v>
      </c>
      <c r="C50" s="141" t="e">
        <f>C51+#REF!+C53+C56</f>
        <v>#REF!</v>
      </c>
      <c r="D50" s="141">
        <f>D51+D53+D56</f>
        <v>1797.3</v>
      </c>
      <c r="E50" s="90" t="e">
        <f>#REF!+#REF!+E53+E56</f>
        <v>#REF!</v>
      </c>
      <c r="F50" s="139" t="e">
        <f>D50/C50%</f>
        <v>#REF!</v>
      </c>
      <c r="G50" s="139">
        <f t="shared" si="3"/>
        <v>50.56407370938247</v>
      </c>
    </row>
    <row r="51" spans="1:7" ht="33" customHeight="1">
      <c r="A51" s="186" t="s">
        <v>140</v>
      </c>
      <c r="B51" s="141">
        <f>B52</f>
        <v>2453.3</v>
      </c>
      <c r="C51" s="141" t="e">
        <f>#REF!+#REF!</f>
        <v>#REF!</v>
      </c>
      <c r="D51" s="141">
        <f>D52</f>
        <v>1655.9</v>
      </c>
      <c r="E51" s="90"/>
      <c r="F51" s="139"/>
      <c r="G51" s="139">
        <f t="shared" si="3"/>
        <v>67.49684098968736</v>
      </c>
    </row>
    <row r="52" spans="1:7" s="144" customFormat="1" ht="32.25" customHeight="1">
      <c r="A52" s="150" t="s">
        <v>147</v>
      </c>
      <c r="B52" s="205">
        <v>2453.3</v>
      </c>
      <c r="C52" s="205">
        <v>38715.6</v>
      </c>
      <c r="D52" s="205">
        <v>1655.9</v>
      </c>
      <c r="E52" s="140" t="e">
        <f>D52/#REF!%</f>
        <v>#REF!</v>
      </c>
      <c r="F52" s="139">
        <f>D52/C52%</f>
        <v>4.277087272314003</v>
      </c>
      <c r="G52" s="168">
        <f t="shared" si="3"/>
        <v>67.49684098968736</v>
      </c>
    </row>
    <row r="53" spans="1:7" ht="39" customHeight="1">
      <c r="A53" s="152" t="s">
        <v>118</v>
      </c>
      <c r="B53" s="141">
        <f>B54+B55</f>
        <v>60.1</v>
      </c>
      <c r="C53" s="141" t="e">
        <f>C54+#REF!+#REF!+#REF!+#REF!+#REF!+#REF!+#REF!+#REF!+#REF!+#REF!+#REF!+#REF!</f>
        <v>#REF!</v>
      </c>
      <c r="D53" s="141">
        <f>D54+D55</f>
        <v>60.1</v>
      </c>
      <c r="E53" s="90" t="e">
        <f>E54++#REF!</f>
        <v>#REF!</v>
      </c>
      <c r="F53" s="90" t="e">
        <f>F54++#REF!</f>
        <v>#REF!</v>
      </c>
      <c r="G53" s="139">
        <f t="shared" si="3"/>
        <v>100</v>
      </c>
    </row>
    <row r="54" spans="1:7" ht="47.25" customHeight="1">
      <c r="A54" s="187" t="s">
        <v>148</v>
      </c>
      <c r="B54" s="182">
        <v>59.9</v>
      </c>
      <c r="C54" s="182"/>
      <c r="D54" s="182">
        <v>59.9</v>
      </c>
      <c r="E54" s="140"/>
      <c r="F54" s="139"/>
      <c r="G54" s="168">
        <f t="shared" si="3"/>
        <v>100</v>
      </c>
    </row>
    <row r="55" spans="1:7" ht="30">
      <c r="A55" s="150" t="s">
        <v>153</v>
      </c>
      <c r="B55" s="205">
        <v>0.2</v>
      </c>
      <c r="C55" s="205" t="e">
        <f>#REF!</f>
        <v>#REF!</v>
      </c>
      <c r="D55" s="205">
        <v>0.2</v>
      </c>
      <c r="E55" s="188"/>
      <c r="F55" s="189" t="e">
        <f aca="true" t="shared" si="4" ref="F55:F63">D55/C55%</f>
        <v>#REF!</v>
      </c>
      <c r="G55" s="189">
        <f aca="true" t="shared" si="5" ref="G55:G63">D55/B55%</f>
        <v>100</v>
      </c>
    </row>
    <row r="56" spans="1:7" ht="18.75" customHeight="1">
      <c r="A56" s="161" t="s">
        <v>111</v>
      </c>
      <c r="B56" s="141">
        <f>B57</f>
        <v>1041.1</v>
      </c>
      <c r="C56" s="141">
        <f>C57+C58+C59</f>
        <v>78317.4</v>
      </c>
      <c r="D56" s="141">
        <f>D57</f>
        <v>81.3</v>
      </c>
      <c r="E56" s="90">
        <f>E57+E59</f>
        <v>0</v>
      </c>
      <c r="F56" s="139">
        <f t="shared" si="4"/>
        <v>0.1038083491024983</v>
      </c>
      <c r="G56" s="139">
        <f t="shared" si="5"/>
        <v>7.809048122178465</v>
      </c>
    </row>
    <row r="57" spans="1:7" ht="30.75" customHeight="1">
      <c r="A57" s="190" t="s">
        <v>149</v>
      </c>
      <c r="B57" s="206">
        <f>B58</f>
        <v>1041.1</v>
      </c>
      <c r="C57" s="206">
        <v>78317.4</v>
      </c>
      <c r="D57" s="206">
        <f>D58</f>
        <v>81.3</v>
      </c>
      <c r="E57" s="138"/>
      <c r="F57" s="139">
        <f t="shared" si="4"/>
        <v>0.1038083491024983</v>
      </c>
      <c r="G57" s="139">
        <f t="shared" si="5"/>
        <v>7.809048122178465</v>
      </c>
    </row>
    <row r="58" spans="1:7" ht="30.75" customHeight="1">
      <c r="A58" s="187" t="s">
        <v>119</v>
      </c>
      <c r="B58" s="204">
        <v>1041.1</v>
      </c>
      <c r="C58" s="204"/>
      <c r="D58" s="204">
        <v>81.3</v>
      </c>
      <c r="E58" s="138"/>
      <c r="F58" s="139"/>
      <c r="G58" s="168">
        <f t="shared" si="5"/>
        <v>7.809048122178465</v>
      </c>
    </row>
    <row r="59" spans="1:7" ht="15" customHeight="1" hidden="1">
      <c r="A59" s="191"/>
      <c r="B59" s="205"/>
      <c r="C59" s="205"/>
      <c r="D59" s="205"/>
      <c r="E59" s="138"/>
      <c r="F59" s="139"/>
      <c r="G59" s="139"/>
    </row>
    <row r="60" spans="1:7" ht="15" customHeight="1" hidden="1">
      <c r="A60" s="149"/>
      <c r="B60" s="203"/>
      <c r="C60" s="203"/>
      <c r="D60" s="203"/>
      <c r="E60" s="138"/>
      <c r="F60" s="139"/>
      <c r="G60" s="139"/>
    </row>
    <row r="61" spans="1:7" ht="15" customHeight="1" hidden="1">
      <c r="A61" s="155"/>
      <c r="B61" s="206"/>
      <c r="C61" s="206"/>
      <c r="D61" s="206"/>
      <c r="E61" s="143"/>
      <c r="F61" s="139"/>
      <c r="G61" s="139"/>
    </row>
    <row r="62" spans="1:7" ht="15" customHeight="1">
      <c r="A62" s="192" t="s">
        <v>76</v>
      </c>
      <c r="B62" s="141">
        <f>B8+B49</f>
        <v>6534.299999999999</v>
      </c>
      <c r="C62" s="141" t="e">
        <f>C8+C49</f>
        <v>#REF!</v>
      </c>
      <c r="D62" s="141">
        <f>D8+D49</f>
        <v>2526</v>
      </c>
      <c r="E62" s="137" t="e">
        <f>E8+E49+#REF!</f>
        <v>#REF!</v>
      </c>
      <c r="F62" s="139" t="e">
        <f t="shared" si="4"/>
        <v>#REF!</v>
      </c>
      <c r="G62" s="139">
        <f t="shared" si="5"/>
        <v>38.657545567237506</v>
      </c>
    </row>
    <row r="63" spans="1:7" ht="0.75" customHeight="1">
      <c r="A63" s="175"/>
      <c r="B63" s="140"/>
      <c r="C63" s="140"/>
      <c r="D63" s="140"/>
      <c r="E63" s="138"/>
      <c r="F63" s="139" t="e">
        <f t="shared" si="4"/>
        <v>#DIV/0!</v>
      </c>
      <c r="G63" s="139" t="e">
        <f t="shared" si="5"/>
        <v>#DIV/0!</v>
      </c>
    </row>
    <row r="64" spans="1:7" ht="76.5" customHeight="1" hidden="1">
      <c r="A64" s="220" t="s">
        <v>85</v>
      </c>
      <c r="B64" s="220"/>
      <c r="C64" s="220"/>
      <c r="D64" s="220"/>
      <c r="E64" s="220"/>
      <c r="F64" s="220"/>
      <c r="G64" s="220"/>
    </row>
    <row r="65" spans="1:7" ht="16.5" customHeight="1" hidden="1">
      <c r="A65" s="147" t="s">
        <v>8</v>
      </c>
      <c r="B65" s="145" t="s">
        <v>47</v>
      </c>
      <c r="C65" s="145" t="s">
        <v>84</v>
      </c>
      <c r="D65" s="145" t="s">
        <v>82</v>
      </c>
      <c r="E65" s="145" t="s">
        <v>0</v>
      </c>
      <c r="F65" s="145" t="s">
        <v>91</v>
      </c>
      <c r="G65" s="145" t="s">
        <v>1</v>
      </c>
    </row>
    <row r="66" spans="1:7" ht="14.25" customHeight="1">
      <c r="A66" s="194" t="s">
        <v>9</v>
      </c>
      <c r="B66" s="195"/>
      <c r="C66" s="195"/>
      <c r="D66" s="195"/>
      <c r="E66" s="195"/>
      <c r="F66" s="196"/>
      <c r="G66" s="196"/>
    </row>
    <row r="67" spans="1:7" ht="16.5" customHeight="1">
      <c r="A67" s="170" t="s">
        <v>30</v>
      </c>
      <c r="B67" s="207">
        <f>SUM(B68:B72)</f>
        <v>3684.6000000000004</v>
      </c>
      <c r="C67" s="207">
        <f>SUM(C68:C72)</f>
        <v>16271.1</v>
      </c>
      <c r="D67" s="207">
        <f>SUM(D68:D72)</f>
        <v>1939.8999999999999</v>
      </c>
      <c r="E67" s="140"/>
      <c r="F67" s="139">
        <f>D67/C67%</f>
        <v>11.92236542089963</v>
      </c>
      <c r="G67" s="139">
        <f>D67/B67%</f>
        <v>52.64886283450034</v>
      </c>
    </row>
    <row r="68" spans="1:7" ht="30" customHeight="1">
      <c r="A68" s="213" t="s">
        <v>141</v>
      </c>
      <c r="B68" s="209">
        <v>700.1</v>
      </c>
      <c r="C68" s="208">
        <v>780.2</v>
      </c>
      <c r="D68" s="208">
        <v>356.5</v>
      </c>
      <c r="E68" s="138"/>
      <c r="F68" s="139">
        <f>D68/C68%</f>
        <v>45.69341194565496</v>
      </c>
      <c r="G68" s="168">
        <f>D68/B68%</f>
        <v>50.92129695757749</v>
      </c>
    </row>
    <row r="69" spans="1:7" ht="46.5" customHeight="1">
      <c r="A69" s="214" t="s">
        <v>154</v>
      </c>
      <c r="B69" s="209">
        <v>13.4</v>
      </c>
      <c r="C69" s="208"/>
      <c r="D69" s="208">
        <v>5.4</v>
      </c>
      <c r="E69" s="138"/>
      <c r="F69" s="139"/>
      <c r="G69" s="168">
        <f>D69/B69%</f>
        <v>40.298507462686565</v>
      </c>
    </row>
    <row r="70" spans="1:7" ht="45" customHeight="1">
      <c r="A70" s="214" t="s">
        <v>142</v>
      </c>
      <c r="B70" s="209">
        <v>2921.3</v>
      </c>
      <c r="C70" s="208">
        <v>12518.3</v>
      </c>
      <c r="D70" s="208">
        <v>1543.3</v>
      </c>
      <c r="E70" s="138"/>
      <c r="F70" s="139">
        <f>D70/C70%</f>
        <v>12.328351293706016</v>
      </c>
      <c r="G70" s="168">
        <f>D70/B70%</f>
        <v>52.82921986786704</v>
      </c>
    </row>
    <row r="71" spans="1:7" ht="14.25" customHeight="1">
      <c r="A71" s="169" t="s">
        <v>11</v>
      </c>
      <c r="B71" s="208">
        <v>15</v>
      </c>
      <c r="C71" s="208"/>
      <c r="D71" s="208">
        <v>0</v>
      </c>
      <c r="E71" s="138"/>
      <c r="F71" s="139"/>
      <c r="G71" s="139">
        <f>D71/B71%</f>
        <v>0</v>
      </c>
    </row>
    <row r="72" spans="1:7" ht="14.25" customHeight="1">
      <c r="A72" s="169" t="s">
        <v>12</v>
      </c>
      <c r="B72" s="208">
        <v>34.8</v>
      </c>
      <c r="C72" s="208">
        <v>2972.6</v>
      </c>
      <c r="D72" s="208">
        <v>34.7</v>
      </c>
      <c r="E72" s="140"/>
      <c r="F72" s="139">
        <f>D72/C72%</f>
        <v>1.1673282648186774</v>
      </c>
      <c r="G72" s="168">
        <f aca="true" t="shared" si="6" ref="G72:G83">D72/B72%</f>
        <v>99.71264367816093</v>
      </c>
    </row>
    <row r="73" spans="1:7" ht="14.25" customHeight="1">
      <c r="A73" s="170" t="s">
        <v>90</v>
      </c>
      <c r="B73" s="207">
        <f>B74</f>
        <v>59.9</v>
      </c>
      <c r="C73" s="207" t="e">
        <f>#REF!+#REF!+#REF!+C74+#REF!</f>
        <v>#REF!</v>
      </c>
      <c r="D73" s="207">
        <f>D74</f>
        <v>24.1</v>
      </c>
      <c r="E73" s="138"/>
      <c r="F73" s="139" t="e">
        <f>D73/C73%</f>
        <v>#REF!</v>
      </c>
      <c r="G73" s="139">
        <f t="shared" si="6"/>
        <v>40.23372287145242</v>
      </c>
    </row>
    <row r="74" spans="1:7" ht="15" customHeight="1">
      <c r="A74" s="172" t="s">
        <v>89</v>
      </c>
      <c r="B74" s="209">
        <v>59.9</v>
      </c>
      <c r="C74" s="209">
        <v>78375</v>
      </c>
      <c r="D74" s="209">
        <v>24.1</v>
      </c>
      <c r="E74" s="140"/>
      <c r="F74" s="139">
        <f>D74/C74%</f>
        <v>0.03074960127591707</v>
      </c>
      <c r="G74" s="168">
        <f t="shared" si="6"/>
        <v>40.23372287145242</v>
      </c>
    </row>
    <row r="75" spans="1:7" ht="30.75" customHeight="1">
      <c r="A75" s="173" t="s">
        <v>35</v>
      </c>
      <c r="B75" s="210">
        <f>B76</f>
        <v>63.4</v>
      </c>
      <c r="C75" s="210"/>
      <c r="D75" s="210">
        <f>D76</f>
        <v>37.3</v>
      </c>
      <c r="E75" s="143"/>
      <c r="F75" s="146"/>
      <c r="G75" s="139">
        <f t="shared" si="6"/>
        <v>58.83280757097791</v>
      </c>
    </row>
    <row r="76" spans="1:7" ht="33" customHeight="1">
      <c r="A76" s="172" t="s">
        <v>155</v>
      </c>
      <c r="B76" s="209">
        <v>63.4</v>
      </c>
      <c r="C76" s="209"/>
      <c r="D76" s="209">
        <v>37.3</v>
      </c>
      <c r="E76" s="140"/>
      <c r="F76" s="139"/>
      <c r="G76" s="168">
        <f t="shared" si="6"/>
        <v>58.83280757097791</v>
      </c>
    </row>
    <row r="77" spans="1:7" ht="20.25" customHeight="1">
      <c r="A77" s="173" t="s">
        <v>37</v>
      </c>
      <c r="B77" s="210">
        <f>B78</f>
        <v>323.7</v>
      </c>
      <c r="C77" s="210"/>
      <c r="D77" s="210">
        <f>D78</f>
        <v>63.2</v>
      </c>
      <c r="E77" s="143"/>
      <c r="F77" s="146"/>
      <c r="G77" s="146">
        <f t="shared" si="6"/>
        <v>19.524250849552054</v>
      </c>
    </row>
    <row r="78" spans="1:7" ht="21" customHeight="1">
      <c r="A78" s="172" t="s">
        <v>159</v>
      </c>
      <c r="B78" s="209">
        <v>323.7</v>
      </c>
      <c r="C78" s="209"/>
      <c r="D78" s="216">
        <v>63.2</v>
      </c>
      <c r="E78" s="140"/>
      <c r="F78" s="139"/>
      <c r="G78" s="168">
        <f t="shared" si="6"/>
        <v>19.524250849552054</v>
      </c>
    </row>
    <row r="79" spans="1:7" s="165" customFormat="1" ht="20.25" customHeight="1">
      <c r="A79" s="193" t="s">
        <v>40</v>
      </c>
      <c r="B79" s="211">
        <f>B80+B81</f>
        <v>1218</v>
      </c>
      <c r="C79" s="211" t="e">
        <f>C80+C81+#REF!+#REF!+#REF!</f>
        <v>#REF!</v>
      </c>
      <c r="D79" s="211">
        <f>D80+D81</f>
        <v>211.9</v>
      </c>
      <c r="E79" s="166"/>
      <c r="F79" s="163" t="e">
        <f>D79/C79%</f>
        <v>#REF!</v>
      </c>
      <c r="G79" s="163">
        <f t="shared" si="6"/>
        <v>17.39737274220033</v>
      </c>
    </row>
    <row r="80" spans="1:7" s="165" customFormat="1" ht="13.5" customHeight="1">
      <c r="A80" s="215" t="s">
        <v>16</v>
      </c>
      <c r="B80" s="212">
        <v>593.5</v>
      </c>
      <c r="C80" s="212">
        <v>34495.7</v>
      </c>
      <c r="D80" s="212">
        <v>11.9</v>
      </c>
      <c r="E80" s="162"/>
      <c r="F80" s="163">
        <f>D80/C80%</f>
        <v>0.034497053255913054</v>
      </c>
      <c r="G80" s="180">
        <f t="shared" si="6"/>
        <v>2.005054759898905</v>
      </c>
    </row>
    <row r="81" spans="1:7" ht="14.25" customHeight="1">
      <c r="A81" s="215" t="s">
        <v>120</v>
      </c>
      <c r="B81" s="208">
        <v>624.5</v>
      </c>
      <c r="C81" s="208">
        <v>151734</v>
      </c>
      <c r="D81" s="208">
        <v>200</v>
      </c>
      <c r="E81" s="138"/>
      <c r="F81" s="139">
        <f>D81/C81%</f>
        <v>0.13180961419325926</v>
      </c>
      <c r="G81" s="168">
        <f t="shared" si="6"/>
        <v>32.02562049639712</v>
      </c>
    </row>
    <row r="82" spans="1:7" ht="18.75" customHeight="1">
      <c r="A82" s="170" t="s">
        <v>156</v>
      </c>
      <c r="B82" s="207">
        <f>SUM(B83:B86)</f>
        <v>2008.5</v>
      </c>
      <c r="C82" s="207">
        <f>SUM(C83:C86)</f>
        <v>3668</v>
      </c>
      <c r="D82" s="207">
        <f>SUM(D83:D86)</f>
        <v>685.5</v>
      </c>
      <c r="E82" s="138"/>
      <c r="F82" s="139">
        <f>D82/C82%</f>
        <v>18.6886586695747</v>
      </c>
      <c r="G82" s="139">
        <f t="shared" si="6"/>
        <v>34.12994772218073</v>
      </c>
    </row>
    <row r="83" spans="1:7" ht="18" customHeight="1">
      <c r="A83" s="153" t="s">
        <v>20</v>
      </c>
      <c r="B83" s="208">
        <v>2008.5</v>
      </c>
      <c r="C83" s="208">
        <v>3668</v>
      </c>
      <c r="D83" s="208">
        <v>685.5</v>
      </c>
      <c r="E83" s="138"/>
      <c r="F83" s="139">
        <f>D83/C83%</f>
        <v>18.6886586695747</v>
      </c>
      <c r="G83" s="168">
        <f t="shared" si="6"/>
        <v>34.12994772218073</v>
      </c>
    </row>
    <row r="84" spans="1:7" ht="13.5" customHeight="1" hidden="1">
      <c r="A84" s="153"/>
      <c r="B84" s="208"/>
      <c r="C84" s="208"/>
      <c r="D84" s="208"/>
      <c r="E84" s="140"/>
      <c r="F84" s="139"/>
      <c r="G84" s="139"/>
    </row>
    <row r="85" spans="1:7" ht="13.5" customHeight="1" hidden="1">
      <c r="A85" s="153"/>
      <c r="B85" s="208"/>
      <c r="C85" s="208"/>
      <c r="D85" s="208"/>
      <c r="E85" s="138"/>
      <c r="F85" s="139"/>
      <c r="G85" s="139"/>
    </row>
    <row r="86" spans="1:7" ht="32.25" customHeight="1" hidden="1">
      <c r="A86" s="153"/>
      <c r="B86" s="208"/>
      <c r="C86" s="208"/>
      <c r="D86" s="208"/>
      <c r="E86" s="138"/>
      <c r="F86" s="139"/>
      <c r="G86" s="139"/>
    </row>
    <row r="87" spans="1:7" ht="18" customHeight="1">
      <c r="A87" s="156" t="s">
        <v>157</v>
      </c>
      <c r="B87" s="207">
        <f>B88</f>
        <v>59.3</v>
      </c>
      <c r="C87" s="207" t="e">
        <f>#REF!+#REF!+#REF!+C88+#REF!</f>
        <v>#REF!</v>
      </c>
      <c r="D87" s="207">
        <f>D88</f>
        <v>36</v>
      </c>
      <c r="E87" s="138"/>
      <c r="F87" s="139" t="e">
        <f>D87/C87%</f>
        <v>#REF!</v>
      </c>
      <c r="G87" s="139">
        <f>D87/B87%</f>
        <v>60.70826306913997</v>
      </c>
    </row>
    <row r="88" spans="1:7" ht="15.75" customHeight="1">
      <c r="A88" s="153" t="s">
        <v>158</v>
      </c>
      <c r="B88" s="208">
        <v>59.3</v>
      </c>
      <c r="C88" s="208">
        <v>1702.7</v>
      </c>
      <c r="D88" s="208">
        <v>36</v>
      </c>
      <c r="E88" s="138"/>
      <c r="F88" s="139">
        <f>D88/C88%</f>
        <v>2.1142890703001114</v>
      </c>
      <c r="G88" s="168">
        <f>D88/B88%</f>
        <v>60.70826306913997</v>
      </c>
    </row>
    <row r="89" spans="1:7" ht="15.75">
      <c r="A89" s="170" t="s">
        <v>48</v>
      </c>
      <c r="B89" s="207">
        <f>B67+B73+B75+B77+B79+B82+B87</f>
        <v>7417.400000000001</v>
      </c>
      <c r="C89" s="207" t="e">
        <f>C67+#REF!+C73+C79+C82+C87+#REF!+#REF!</f>
        <v>#REF!</v>
      </c>
      <c r="D89" s="207">
        <f>D67+D73+D75+D77+D79+D82+D87</f>
        <v>2997.8999999999996</v>
      </c>
      <c r="E89" s="171" t="e">
        <f>E67+#REF!+E73+E79+E82+E87+#REF!+#REF!</f>
        <v>#REF!</v>
      </c>
      <c r="F89" s="171" t="e">
        <f>F67+#REF!+F73+F79+F82+F87+#REF!+#REF!</f>
        <v>#REF!</v>
      </c>
      <c r="G89" s="139">
        <f>D89/B89%</f>
        <v>40.41712729527866</v>
      </c>
    </row>
    <row r="90" spans="1:7" ht="15" customHeight="1">
      <c r="A90" s="157" t="s">
        <v>128</v>
      </c>
      <c r="B90" s="138">
        <f>B62-B89</f>
        <v>-883.1000000000013</v>
      </c>
      <c r="C90" s="138" t="e">
        <f>C62-C89</f>
        <v>#REF!</v>
      </c>
      <c r="D90" s="138">
        <f>D62-D89</f>
        <v>-471.89999999999964</v>
      </c>
      <c r="E90" s="158" t="e">
        <f>E62-E89</f>
        <v>#REF!</v>
      </c>
      <c r="F90" s="139" t="e">
        <f>D90/C90%</f>
        <v>#REF!</v>
      </c>
      <c r="G90" s="139">
        <f>D90/B90%</f>
        <v>53.43675687917552</v>
      </c>
    </row>
  </sheetData>
  <sheetProtection/>
  <mergeCells count="3">
    <mergeCell ref="A5:G5"/>
    <mergeCell ref="A64:G64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kovilkin</cp:lastModifiedBy>
  <cp:lastPrinted>2013-06-07T06:05:58Z</cp:lastPrinted>
  <dcterms:created xsi:type="dcterms:W3CDTF">2005-03-31T08:38:10Z</dcterms:created>
  <dcterms:modified xsi:type="dcterms:W3CDTF">2013-08-03T12:08:55Z</dcterms:modified>
  <cp:category/>
  <cp:version/>
  <cp:contentType/>
  <cp:contentStatus/>
</cp:coreProperties>
</file>